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FINANCIJE\Lokup2022\OBRASCI 2022\GFI 01.01.-31.12\Konsolidacija\"/>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4000" windowHeight="973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F290" i="9"/>
  <c r="F289" i="9"/>
  <c r="H288" i="9"/>
  <c r="G288" i="9"/>
  <c r="E288" i="9" s="1"/>
  <c r="F288" i="9"/>
  <c r="F287" i="9"/>
  <c r="F286" i="9"/>
  <c r="H285" i="9"/>
  <c r="G285" i="9"/>
  <c r="F285" i="9"/>
  <c r="E285" i="9"/>
  <c r="B285" i="9" s="1"/>
  <c r="H284" i="9"/>
  <c r="G284" i="9"/>
  <c r="F284" i="9"/>
  <c r="H283" i="9"/>
  <c r="G283" i="9"/>
  <c r="F283" i="9"/>
  <c r="F282" i="9"/>
  <c r="H281" i="9"/>
  <c r="G281" i="9"/>
  <c r="F281" i="9"/>
  <c r="H280" i="9"/>
  <c r="G280" i="9"/>
  <c r="E280" i="9" s="1"/>
  <c r="B280" i="9" s="1"/>
  <c r="F280" i="9"/>
  <c r="H279" i="9"/>
  <c r="G279" i="9"/>
  <c r="F279" i="9"/>
  <c r="F278" i="9"/>
  <c r="F277" i="9"/>
  <c r="F276" i="9"/>
  <c r="L274" i="9"/>
  <c r="F274" i="9" s="1"/>
  <c r="H274" i="9"/>
  <c r="I273" i="9"/>
  <c r="H273" i="9"/>
  <c r="F273" i="9"/>
  <c r="E272" i="9"/>
  <c r="M271" i="9"/>
  <c r="L271" i="9"/>
  <c r="F271" i="9" s="1"/>
  <c r="B271" i="9" s="1"/>
  <c r="E271" i="9"/>
  <c r="M270" i="9"/>
  <c r="L270" i="9"/>
  <c r="F270" i="9" s="1"/>
  <c r="B270" i="9" s="1"/>
  <c r="E270" i="9"/>
  <c r="M269" i="9"/>
  <c r="F269" i="9" s="1"/>
  <c r="L269" i="9"/>
  <c r="E269" i="9"/>
  <c r="B269" i="9" s="1"/>
  <c r="M268" i="9"/>
  <c r="L268" i="9"/>
  <c r="F268" i="9"/>
  <c r="E268" i="9"/>
  <c r="M267" i="9"/>
  <c r="L267" i="9"/>
  <c r="F267" i="9" s="1"/>
  <c r="B267" i="9" s="1"/>
  <c r="E267" i="9"/>
  <c r="M266" i="9"/>
  <c r="L266" i="9"/>
  <c r="F266" i="9" s="1"/>
  <c r="B266" i="9" s="1"/>
  <c r="E266" i="9"/>
  <c r="M265" i="9"/>
  <c r="F265" i="9" s="1"/>
  <c r="L265" i="9"/>
  <c r="E265" i="9"/>
  <c r="B265" i="9" s="1"/>
  <c r="M264" i="9"/>
  <c r="L264" i="9"/>
  <c r="F264" i="9"/>
  <c r="E264" i="9"/>
  <c r="M263" i="9"/>
  <c r="L263" i="9"/>
  <c r="F263" i="9" s="1"/>
  <c r="B263" i="9" s="1"/>
  <c r="E263" i="9"/>
  <c r="M262" i="9"/>
  <c r="L262" i="9"/>
  <c r="F262" i="9" s="1"/>
  <c r="B262" i="9" s="1"/>
  <c r="E262" i="9"/>
  <c r="M261" i="9"/>
  <c r="F261" i="9" s="1"/>
  <c r="L261" i="9"/>
  <c r="E261" i="9"/>
  <c r="B261" i="9" s="1"/>
  <c r="M260" i="9"/>
  <c r="L260" i="9"/>
  <c r="F260" i="9"/>
  <c r="E260" i="9"/>
  <c r="M259" i="9"/>
  <c r="L259" i="9"/>
  <c r="F259" i="9" s="1"/>
  <c r="B259" i="9" s="1"/>
  <c r="E259" i="9"/>
  <c r="M258" i="9"/>
  <c r="L258" i="9"/>
  <c r="F258" i="9" s="1"/>
  <c r="B258" i="9" s="1"/>
  <c r="E258" i="9"/>
  <c r="M257" i="9"/>
  <c r="F257" i="9" s="1"/>
  <c r="L257" i="9"/>
  <c r="E257" i="9"/>
  <c r="B257" i="9" s="1"/>
  <c r="M256" i="9"/>
  <c r="L256" i="9"/>
  <c r="F256" i="9"/>
  <c r="E256" i="9"/>
  <c r="M255" i="9"/>
  <c r="L255" i="9"/>
  <c r="F255" i="9" s="1"/>
  <c r="B255" i="9" s="1"/>
  <c r="E255" i="9"/>
  <c r="M254" i="9"/>
  <c r="L254" i="9"/>
  <c r="F254" i="9" s="1"/>
  <c r="B254" i="9" s="1"/>
  <c r="E254" i="9"/>
  <c r="M253" i="9"/>
  <c r="F253" i="9" s="1"/>
  <c r="L253" i="9"/>
  <c r="E253" i="9"/>
  <c r="B253" i="9" s="1"/>
  <c r="M252" i="9"/>
  <c r="L252" i="9"/>
  <c r="F252" i="9"/>
  <c r="E252" i="9"/>
  <c r="M251" i="9"/>
  <c r="L251" i="9"/>
  <c r="F251" i="9" s="1"/>
  <c r="B251" i="9" s="1"/>
  <c r="E251" i="9"/>
  <c r="M250" i="9"/>
  <c r="L250" i="9"/>
  <c r="F250" i="9" s="1"/>
  <c r="B250" i="9" s="1"/>
  <c r="E250" i="9"/>
  <c r="M249" i="9"/>
  <c r="F249" i="9" s="1"/>
  <c r="L249" i="9"/>
  <c r="E249" i="9"/>
  <c r="B249" i="9" s="1"/>
  <c r="M248" i="9"/>
  <c r="L248" i="9"/>
  <c r="F248" i="9"/>
  <c r="E248" i="9"/>
  <c r="M247" i="9"/>
  <c r="L247" i="9"/>
  <c r="F247" i="9" s="1"/>
  <c r="B247" i="9" s="1"/>
  <c r="E247" i="9"/>
  <c r="M246" i="9"/>
  <c r="L246" i="9"/>
  <c r="F246" i="9" s="1"/>
  <c r="B246" i="9" s="1"/>
  <c r="E246" i="9"/>
  <c r="M245" i="9"/>
  <c r="F245" i="9" s="1"/>
  <c r="L245" i="9"/>
  <c r="E245" i="9"/>
  <c r="B245" i="9" s="1"/>
  <c r="M244" i="9"/>
  <c r="L244" i="9"/>
  <c r="F244" i="9"/>
  <c r="E244" i="9"/>
  <c r="B244" i="9" s="1"/>
  <c r="M243" i="9"/>
  <c r="L243" i="9"/>
  <c r="F243" i="9" s="1"/>
  <c r="B243" i="9" s="1"/>
  <c r="E243" i="9"/>
  <c r="M242" i="9"/>
  <c r="L242" i="9"/>
  <c r="F242" i="9" s="1"/>
  <c r="B242" i="9" s="1"/>
  <c r="E242" i="9"/>
  <c r="M241" i="9"/>
  <c r="F241" i="9" s="1"/>
  <c r="B241" i="9" s="1"/>
  <c r="L241" i="9"/>
  <c r="E241" i="9"/>
  <c r="M240" i="9"/>
  <c r="L240" i="9"/>
  <c r="F240" i="9"/>
  <c r="E240" i="9"/>
  <c r="B240" i="9" s="1"/>
  <c r="M239" i="9"/>
  <c r="L239" i="9"/>
  <c r="F239" i="9" s="1"/>
  <c r="B239" i="9" s="1"/>
  <c r="E239" i="9"/>
  <c r="M238" i="9"/>
  <c r="L238" i="9"/>
  <c r="F238" i="9" s="1"/>
  <c r="B238" i="9" s="1"/>
  <c r="E238" i="9"/>
  <c r="M237" i="9"/>
  <c r="F237" i="9" s="1"/>
  <c r="B237" i="9" s="1"/>
  <c r="L237" i="9"/>
  <c r="E237" i="9"/>
  <c r="M236" i="9"/>
  <c r="L236" i="9"/>
  <c r="F236" i="9"/>
  <c r="E236" i="9"/>
  <c r="B236" i="9" s="1"/>
  <c r="M235" i="9"/>
  <c r="L235" i="9"/>
  <c r="F235" i="9" s="1"/>
  <c r="B235" i="9" s="1"/>
  <c r="E235" i="9"/>
  <c r="M234" i="9"/>
  <c r="L234" i="9"/>
  <c r="F234" i="9" s="1"/>
  <c r="B234" i="9" s="1"/>
  <c r="E234" i="9"/>
  <c r="M233" i="9"/>
  <c r="F233" i="9" s="1"/>
  <c r="B233" i="9" s="1"/>
  <c r="L233" i="9"/>
  <c r="E233" i="9"/>
  <c r="M232" i="9"/>
  <c r="L232" i="9"/>
  <c r="F232" i="9"/>
  <c r="E232" i="9"/>
  <c r="B232" i="9" s="1"/>
  <c r="M231" i="9"/>
  <c r="L231" i="9"/>
  <c r="F231" i="9" s="1"/>
  <c r="B231" i="9" s="1"/>
  <c r="E231" i="9"/>
  <c r="M230" i="9"/>
  <c r="L230" i="9"/>
  <c r="F230" i="9" s="1"/>
  <c r="B230" i="9" s="1"/>
  <c r="E230" i="9"/>
  <c r="M229" i="9"/>
  <c r="F229" i="9" s="1"/>
  <c r="B229" i="9" s="1"/>
  <c r="L229" i="9"/>
  <c r="E229" i="9"/>
  <c r="M228" i="9"/>
  <c r="L228" i="9"/>
  <c r="F228" i="9"/>
  <c r="E228" i="9"/>
  <c r="B228" i="9" s="1"/>
  <c r="M227" i="9"/>
  <c r="L227" i="9"/>
  <c r="F227" i="9" s="1"/>
  <c r="B227" i="9" s="1"/>
  <c r="E227" i="9"/>
  <c r="M226" i="9"/>
  <c r="L226" i="9"/>
  <c r="E226" i="9"/>
  <c r="H225" i="9"/>
  <c r="G225" i="9"/>
  <c r="F225" i="9"/>
  <c r="M224" i="9"/>
  <c r="L224" i="9"/>
  <c r="F224" i="9"/>
  <c r="E224" i="9"/>
  <c r="B224" i="9" s="1"/>
  <c r="M223" i="9"/>
  <c r="L223" i="9"/>
  <c r="F223" i="9"/>
  <c r="E223" i="9"/>
  <c r="B223" i="9" s="1"/>
  <c r="M222" i="9"/>
  <c r="L222" i="9"/>
  <c r="E222" i="9"/>
  <c r="M221" i="9"/>
  <c r="L221" i="9"/>
  <c r="E221" i="9"/>
  <c r="M220" i="9"/>
  <c r="L220" i="9"/>
  <c r="F220" i="9"/>
  <c r="E220" i="9"/>
  <c r="M219" i="9"/>
  <c r="L219" i="9"/>
  <c r="F219" i="9" s="1"/>
  <c r="B219" i="9" s="1"/>
  <c r="E219" i="9"/>
  <c r="M218" i="9"/>
  <c r="L218" i="9"/>
  <c r="E218" i="9"/>
  <c r="M217" i="9"/>
  <c r="L217" i="9"/>
  <c r="E217" i="9"/>
  <c r="M216" i="9"/>
  <c r="L216" i="9"/>
  <c r="E216" i="9"/>
  <c r="M215" i="9"/>
  <c r="L215" i="9"/>
  <c r="F215" i="9" s="1"/>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F158" i="9"/>
  <c r="E158" i="9"/>
  <c r="B158" i="9" s="1"/>
  <c r="H157" i="9"/>
  <c r="G157" i="9"/>
  <c r="E157" i="9" s="1"/>
  <c r="F157" i="9"/>
  <c r="H156" i="9"/>
  <c r="G156" i="9"/>
  <c r="F156" i="9"/>
  <c r="H155" i="9"/>
  <c r="E155" i="9" s="1"/>
  <c r="B155" i="9" s="1"/>
  <c r="G155" i="9"/>
  <c r="F155" i="9"/>
  <c r="H154" i="9"/>
  <c r="G154" i="9"/>
  <c r="F154" i="9"/>
  <c r="E154" i="9"/>
  <c r="B154" i="9" s="1"/>
  <c r="H153" i="9"/>
  <c r="G153" i="9"/>
  <c r="E153" i="9" s="1"/>
  <c r="F153" i="9"/>
  <c r="H152" i="9"/>
  <c r="G152" i="9"/>
  <c r="F152" i="9"/>
  <c r="H151" i="9"/>
  <c r="E151" i="9" s="1"/>
  <c r="B151" i="9" s="1"/>
  <c r="G151" i="9"/>
  <c r="F151" i="9"/>
  <c r="H150" i="9"/>
  <c r="G150" i="9"/>
  <c r="F150" i="9"/>
  <c r="E150" i="9"/>
  <c r="B150" i="9" s="1"/>
  <c r="H149" i="9"/>
  <c r="G149" i="9"/>
  <c r="E149" i="9" s="1"/>
  <c r="F149" i="9"/>
  <c r="H148" i="9"/>
  <c r="G148" i="9"/>
  <c r="F148" i="9"/>
  <c r="H147" i="9"/>
  <c r="E147" i="9" s="1"/>
  <c r="B147" i="9" s="1"/>
  <c r="G147" i="9"/>
  <c r="F147" i="9"/>
  <c r="H146" i="9"/>
  <c r="G146" i="9"/>
  <c r="F146" i="9"/>
  <c r="E146" i="9"/>
  <c r="B146" i="9" s="1"/>
  <c r="H145" i="9"/>
  <c r="G145" i="9"/>
  <c r="E145" i="9" s="1"/>
  <c r="F145" i="9"/>
  <c r="H144" i="9"/>
  <c r="G144" i="9"/>
  <c r="F144" i="9"/>
  <c r="H143" i="9"/>
  <c r="E143" i="9" s="1"/>
  <c r="B143" i="9" s="1"/>
  <c r="G143" i="9"/>
  <c r="F143" i="9"/>
  <c r="F142" i="9"/>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F136" i="9"/>
  <c r="H135" i="9"/>
  <c r="E135" i="9" s="1"/>
  <c r="B135" i="9" s="1"/>
  <c r="G135" i="9"/>
  <c r="F135" i="9"/>
  <c r="H134" i="9"/>
  <c r="G134" i="9"/>
  <c r="F134" i="9"/>
  <c r="E134" i="9"/>
  <c r="B134" i="9" s="1"/>
  <c r="H133" i="9"/>
  <c r="G133" i="9"/>
  <c r="E133" i="9" s="1"/>
  <c r="B133" i="9" s="1"/>
  <c r="F133" i="9"/>
  <c r="H132" i="9"/>
  <c r="G132" i="9"/>
  <c r="F132" i="9"/>
  <c r="H131" i="9"/>
  <c r="E131" i="9" s="1"/>
  <c r="B131" i="9" s="1"/>
  <c r="G131" i="9"/>
  <c r="F131" i="9"/>
  <c r="H130" i="9"/>
  <c r="G130" i="9"/>
  <c r="F130" i="9"/>
  <c r="E130" i="9"/>
  <c r="B130" i="9" s="1"/>
  <c r="H129" i="9"/>
  <c r="G129" i="9"/>
  <c r="E129" i="9" s="1"/>
  <c r="B129" i="9" s="1"/>
  <c r="F129" i="9"/>
  <c r="H128" i="9"/>
  <c r="G128" i="9"/>
  <c r="F128" i="9"/>
  <c r="H127" i="9"/>
  <c r="E127" i="9" s="1"/>
  <c r="B127" i="9" s="1"/>
  <c r="G127" i="9"/>
  <c r="F127" i="9"/>
  <c r="H126" i="9"/>
  <c r="G126" i="9"/>
  <c r="F126" i="9"/>
  <c r="E126" i="9"/>
  <c r="B126" i="9" s="1"/>
  <c r="H125" i="9"/>
  <c r="G125" i="9"/>
  <c r="E125" i="9" s="1"/>
  <c r="B125" i="9" s="1"/>
  <c r="F125" i="9"/>
  <c r="H124" i="9"/>
  <c r="G124" i="9"/>
  <c r="F124" i="9"/>
  <c r="H123" i="9"/>
  <c r="E123" i="9" s="1"/>
  <c r="B123" i="9" s="1"/>
  <c r="G123" i="9"/>
  <c r="F123" i="9"/>
  <c r="H122" i="9"/>
  <c r="G122" i="9"/>
  <c r="F122" i="9"/>
  <c r="E122" i="9"/>
  <c r="B122" i="9" s="1"/>
  <c r="H121" i="9"/>
  <c r="G121" i="9"/>
  <c r="E121" i="9" s="1"/>
  <c r="B121" i="9" s="1"/>
  <c r="F121" i="9"/>
  <c r="H120" i="9"/>
  <c r="G120" i="9"/>
  <c r="F120" i="9"/>
  <c r="H119" i="9"/>
  <c r="E119" i="9" s="1"/>
  <c r="B119" i="9" s="1"/>
  <c r="G119" i="9"/>
  <c r="F119" i="9"/>
  <c r="H118" i="9"/>
  <c r="G118" i="9"/>
  <c r="F118" i="9"/>
  <c r="E118" i="9"/>
  <c r="B118" i="9" s="1"/>
  <c r="H117" i="9"/>
  <c r="G117" i="9"/>
  <c r="E117" i="9" s="1"/>
  <c r="B117" i="9" s="1"/>
  <c r="F117" i="9"/>
  <c r="H116" i="9"/>
  <c r="G116" i="9"/>
  <c r="F116" i="9"/>
  <c r="H115" i="9"/>
  <c r="E115" i="9" s="1"/>
  <c r="B115" i="9" s="1"/>
  <c r="G115" i="9"/>
  <c r="F115" i="9"/>
  <c r="H114" i="9"/>
  <c r="G114" i="9"/>
  <c r="F114" i="9"/>
  <c r="E114" i="9"/>
  <c r="B114" i="9" s="1"/>
  <c r="H113" i="9"/>
  <c r="G113" i="9"/>
  <c r="E113" i="9" s="1"/>
  <c r="B113" i="9" s="1"/>
  <c r="F113" i="9"/>
  <c r="H112" i="9"/>
  <c r="G112" i="9"/>
  <c r="F112" i="9"/>
  <c r="H111" i="9"/>
  <c r="E111" i="9" s="1"/>
  <c r="B111" i="9" s="1"/>
  <c r="G111" i="9"/>
  <c r="F111" i="9"/>
  <c r="H110" i="9"/>
  <c r="G110" i="9"/>
  <c r="F110" i="9"/>
  <c r="E110" i="9"/>
  <c r="B110" i="9" s="1"/>
  <c r="H109" i="9"/>
  <c r="G109" i="9"/>
  <c r="E109" i="9" s="1"/>
  <c r="B109" i="9" s="1"/>
  <c r="F109" i="9"/>
  <c r="H108" i="9"/>
  <c r="G108" i="9"/>
  <c r="F108" i="9"/>
  <c r="H107" i="9"/>
  <c r="E107" i="9" s="1"/>
  <c r="B107" i="9" s="1"/>
  <c r="G107" i="9"/>
  <c r="F107" i="9"/>
  <c r="H106" i="9"/>
  <c r="G106" i="9"/>
  <c r="F106" i="9"/>
  <c r="E106" i="9"/>
  <c r="B106" i="9" s="1"/>
  <c r="H105" i="9"/>
  <c r="G105" i="9"/>
  <c r="E105" i="9" s="1"/>
  <c r="B105" i="9" s="1"/>
  <c r="F105" i="9"/>
  <c r="H104" i="9"/>
  <c r="G104" i="9"/>
  <c r="F104" i="9"/>
  <c r="H103" i="9"/>
  <c r="E103" i="9" s="1"/>
  <c r="B103" i="9" s="1"/>
  <c r="G103" i="9"/>
  <c r="F103" i="9"/>
  <c r="H102" i="9"/>
  <c r="G102" i="9"/>
  <c r="F102" i="9"/>
  <c r="E102" i="9"/>
  <c r="B102" i="9" s="1"/>
  <c r="H101" i="9"/>
  <c r="G101" i="9"/>
  <c r="E101" i="9" s="1"/>
  <c r="B101" i="9" s="1"/>
  <c r="F101" i="9"/>
  <c r="H100" i="9"/>
  <c r="G100" i="9"/>
  <c r="F100" i="9"/>
  <c r="H99" i="9"/>
  <c r="E99" i="9" s="1"/>
  <c r="B99" i="9" s="1"/>
  <c r="G99" i="9"/>
  <c r="F99" i="9"/>
  <c r="H98" i="9"/>
  <c r="G98" i="9"/>
  <c r="F98" i="9"/>
  <c r="E98" i="9"/>
  <c r="B98" i="9" s="1"/>
  <c r="H97" i="9"/>
  <c r="G97" i="9"/>
  <c r="E97" i="9" s="1"/>
  <c r="B97" i="9" s="1"/>
  <c r="F97" i="9"/>
  <c r="H96" i="9"/>
  <c r="G96" i="9"/>
  <c r="F96" i="9"/>
  <c r="H95" i="9"/>
  <c r="G95" i="9"/>
  <c r="E95" i="9" s="1"/>
  <c r="F95" i="9"/>
  <c r="H94" i="9"/>
  <c r="G94" i="9"/>
  <c r="E94" i="9" s="1"/>
  <c r="B94" i="9" s="1"/>
  <c r="F94" i="9"/>
  <c r="H93" i="9"/>
  <c r="E93" i="9" s="1"/>
  <c r="B93" i="9" s="1"/>
  <c r="G93" i="9"/>
  <c r="F93" i="9"/>
  <c r="H92" i="9"/>
  <c r="G92" i="9"/>
  <c r="F92" i="9"/>
  <c r="E92" i="9"/>
  <c r="B92" i="9" s="1"/>
  <c r="H91" i="9"/>
  <c r="G91" i="9"/>
  <c r="E91" i="9" s="1"/>
  <c r="F91" i="9"/>
  <c r="H90" i="9"/>
  <c r="G90" i="9"/>
  <c r="E90" i="9" s="1"/>
  <c r="B90" i="9" s="1"/>
  <c r="F90" i="9"/>
  <c r="H89" i="9"/>
  <c r="E89" i="9" s="1"/>
  <c r="B89" i="9" s="1"/>
  <c r="G89" i="9"/>
  <c r="F89" i="9"/>
  <c r="H88" i="9"/>
  <c r="G88" i="9"/>
  <c r="F88" i="9"/>
  <c r="E88" i="9"/>
  <c r="B88" i="9" s="1"/>
  <c r="H87" i="9"/>
  <c r="G87" i="9"/>
  <c r="E87" i="9" s="1"/>
  <c r="F87" i="9"/>
  <c r="H86" i="9"/>
  <c r="G86" i="9"/>
  <c r="E86" i="9" s="1"/>
  <c r="B86" i="9" s="1"/>
  <c r="F86" i="9"/>
  <c r="H85" i="9"/>
  <c r="E85" i="9" s="1"/>
  <c r="B85" i="9" s="1"/>
  <c r="G85" i="9"/>
  <c r="F85" i="9"/>
  <c r="H84" i="9"/>
  <c r="G84" i="9"/>
  <c r="F84" i="9"/>
  <c r="E84" i="9"/>
  <c r="B84" i="9" s="1"/>
  <c r="H83" i="9"/>
  <c r="G83" i="9"/>
  <c r="E83" i="9" s="1"/>
  <c r="F83" i="9"/>
  <c r="H82" i="9"/>
  <c r="G82" i="9"/>
  <c r="E82" i="9" s="1"/>
  <c r="B82" i="9" s="1"/>
  <c r="F82" i="9"/>
  <c r="H81" i="9"/>
  <c r="E81" i="9" s="1"/>
  <c r="B81" i="9" s="1"/>
  <c r="G81" i="9"/>
  <c r="F81" i="9"/>
  <c r="H80" i="9"/>
  <c r="G80" i="9"/>
  <c r="F80" i="9"/>
  <c r="E80" i="9"/>
  <c r="B80" i="9" s="1"/>
  <c r="H79" i="9"/>
  <c r="G79" i="9"/>
  <c r="E79" i="9" s="1"/>
  <c r="F79" i="9"/>
  <c r="H78" i="9"/>
  <c r="G78" i="9"/>
  <c r="E78" i="9" s="1"/>
  <c r="B78" i="9" s="1"/>
  <c r="F78" i="9"/>
  <c r="H77" i="9"/>
  <c r="E77" i="9" s="1"/>
  <c r="B77" i="9" s="1"/>
  <c r="G77" i="9"/>
  <c r="F77" i="9"/>
  <c r="H76" i="9"/>
  <c r="G76" i="9"/>
  <c r="F76" i="9"/>
  <c r="E76" i="9"/>
  <c r="B76" i="9" s="1"/>
  <c r="H75" i="9"/>
  <c r="G75" i="9"/>
  <c r="E75" i="9" s="1"/>
  <c r="F75" i="9"/>
  <c r="H74" i="9"/>
  <c r="G74" i="9"/>
  <c r="E74" i="9" s="1"/>
  <c r="B74" i="9" s="1"/>
  <c r="F74" i="9"/>
  <c r="H73" i="9"/>
  <c r="E73" i="9" s="1"/>
  <c r="B73" i="9" s="1"/>
  <c r="G73" i="9"/>
  <c r="F73" i="9"/>
  <c r="H72" i="9"/>
  <c r="G72" i="9"/>
  <c r="F72" i="9"/>
  <c r="E72" i="9"/>
  <c r="B72" i="9" s="1"/>
  <c r="H71" i="9"/>
  <c r="G71" i="9"/>
  <c r="E71" i="9" s="1"/>
  <c r="F71" i="9"/>
  <c r="H70" i="9"/>
  <c r="G70" i="9"/>
  <c r="E70" i="9" s="1"/>
  <c r="B70" i="9" s="1"/>
  <c r="F70" i="9"/>
  <c r="H69" i="9"/>
  <c r="E69" i="9" s="1"/>
  <c r="B69" i="9" s="1"/>
  <c r="G69" i="9"/>
  <c r="F69" i="9"/>
  <c r="H68" i="9"/>
  <c r="G68" i="9"/>
  <c r="F68" i="9"/>
  <c r="H67" i="9"/>
  <c r="G67" i="9"/>
  <c r="E67" i="9" s="1"/>
  <c r="F67" i="9"/>
  <c r="H66" i="9"/>
  <c r="G66" i="9"/>
  <c r="E66" i="9" s="1"/>
  <c r="B66" i="9" s="1"/>
  <c r="F66" i="9"/>
  <c r="H65" i="9"/>
  <c r="E65" i="9" s="1"/>
  <c r="B65" i="9" s="1"/>
  <c r="G65" i="9"/>
  <c r="F65" i="9"/>
  <c r="H64" i="9"/>
  <c r="G64" i="9"/>
  <c r="F64" i="9"/>
  <c r="E64" i="9"/>
  <c r="B64" i="9" s="1"/>
  <c r="H63" i="9"/>
  <c r="G63" i="9"/>
  <c r="E63" i="9" s="1"/>
  <c r="F63" i="9"/>
  <c r="H62" i="9"/>
  <c r="G62" i="9"/>
  <c r="E62" i="9" s="1"/>
  <c r="B62" i="9" s="1"/>
  <c r="F62" i="9"/>
  <c r="H61" i="9"/>
  <c r="E61" i="9" s="1"/>
  <c r="B61" i="9" s="1"/>
  <c r="G61" i="9"/>
  <c r="F61" i="9"/>
  <c r="H60" i="9"/>
  <c r="G60" i="9"/>
  <c r="F60" i="9"/>
  <c r="E60" i="9"/>
  <c r="B60" i="9" s="1"/>
  <c r="H59" i="9"/>
  <c r="G59" i="9"/>
  <c r="E59" i="9" s="1"/>
  <c r="F59" i="9"/>
  <c r="H58" i="9"/>
  <c r="G58" i="9"/>
  <c r="E58" i="9" s="1"/>
  <c r="B58" i="9" s="1"/>
  <c r="F58" i="9"/>
  <c r="H57" i="9"/>
  <c r="E57" i="9" s="1"/>
  <c r="B57" i="9" s="1"/>
  <c r="G57" i="9"/>
  <c r="F57" i="9"/>
  <c r="H56" i="9"/>
  <c r="G56" i="9"/>
  <c r="F56" i="9"/>
  <c r="E56" i="9"/>
  <c r="B56" i="9" s="1"/>
  <c r="H55" i="9"/>
  <c r="G55" i="9"/>
  <c r="E55" i="9" s="1"/>
  <c r="F55" i="9"/>
  <c r="H54" i="9"/>
  <c r="G54" i="9"/>
  <c r="E54" i="9" s="1"/>
  <c r="B54" i="9" s="1"/>
  <c r="F54" i="9"/>
  <c r="H53" i="9"/>
  <c r="E53" i="9" s="1"/>
  <c r="B53" i="9" s="1"/>
  <c r="G53" i="9"/>
  <c r="F53" i="9"/>
  <c r="H52" i="9"/>
  <c r="G52" i="9"/>
  <c r="F52" i="9"/>
  <c r="E52" i="9"/>
  <c r="B52" i="9" s="1"/>
  <c r="H51" i="9"/>
  <c r="G51" i="9"/>
  <c r="E51" i="9" s="1"/>
  <c r="F51" i="9"/>
  <c r="H50" i="9"/>
  <c r="G50" i="9"/>
  <c r="E50" i="9" s="1"/>
  <c r="B50" i="9" s="1"/>
  <c r="F50" i="9"/>
  <c r="H49" i="9"/>
  <c r="E49" i="9" s="1"/>
  <c r="B49" i="9" s="1"/>
  <c r="G49" i="9"/>
  <c r="F49" i="9"/>
  <c r="H48" i="9"/>
  <c r="G48" i="9"/>
  <c r="F48" i="9"/>
  <c r="E48" i="9"/>
  <c r="B48" i="9" s="1"/>
  <c r="H47" i="9"/>
  <c r="G47" i="9"/>
  <c r="E47" i="9" s="1"/>
  <c r="F47" i="9"/>
  <c r="H46" i="9"/>
  <c r="G46" i="9"/>
  <c r="E46" i="9" s="1"/>
  <c r="B46" i="9" s="1"/>
  <c r="F46" i="9"/>
  <c r="H45" i="9"/>
  <c r="E45" i="9" s="1"/>
  <c r="B45" i="9" s="1"/>
  <c r="G45" i="9"/>
  <c r="F45" i="9"/>
  <c r="H44" i="9"/>
  <c r="G44" i="9"/>
  <c r="F44" i="9"/>
  <c r="E44" i="9"/>
  <c r="B44" i="9" s="1"/>
  <c r="H43" i="9"/>
  <c r="G43" i="9"/>
  <c r="E43" i="9" s="1"/>
  <c r="F43" i="9"/>
  <c r="H42" i="9"/>
  <c r="G42" i="9"/>
  <c r="E42" i="9" s="1"/>
  <c r="B42" i="9" s="1"/>
  <c r="F42" i="9"/>
  <c r="H41" i="9"/>
  <c r="E41" i="9" s="1"/>
  <c r="B41" i="9" s="1"/>
  <c r="G41" i="9"/>
  <c r="F41" i="9"/>
  <c r="H40" i="9"/>
  <c r="G40" i="9"/>
  <c r="E40" i="9" s="1"/>
  <c r="B40" i="9" s="1"/>
  <c r="F40" i="9"/>
  <c r="H39" i="9"/>
  <c r="G39" i="9"/>
  <c r="E39" i="9" s="1"/>
  <c r="F39" i="9"/>
  <c r="H38" i="9"/>
  <c r="G38" i="9"/>
  <c r="E38" i="9" s="1"/>
  <c r="B38" i="9" s="1"/>
  <c r="F38" i="9"/>
  <c r="H37" i="9"/>
  <c r="G37" i="9"/>
  <c r="F37" i="9"/>
  <c r="H36" i="9"/>
  <c r="G36" i="9"/>
  <c r="F36" i="9"/>
  <c r="E36" i="9"/>
  <c r="B36" i="9" s="1"/>
  <c r="H35" i="9"/>
  <c r="G35" i="9"/>
  <c r="E35" i="9" s="1"/>
  <c r="F35" i="9"/>
  <c r="H34" i="9"/>
  <c r="G34" i="9"/>
  <c r="E34" i="9" s="1"/>
  <c r="B34" i="9" s="1"/>
  <c r="F34" i="9"/>
  <c r="H33" i="9"/>
  <c r="G33" i="9"/>
  <c r="F33" i="9"/>
  <c r="H32" i="9"/>
  <c r="G32" i="9"/>
  <c r="F32" i="9"/>
  <c r="E32" i="9"/>
  <c r="B32" i="9" s="1"/>
  <c r="H31" i="9"/>
  <c r="G31" i="9"/>
  <c r="E31" i="9" s="1"/>
  <c r="F31" i="9"/>
  <c r="H30" i="9"/>
  <c r="G30" i="9"/>
  <c r="E30" i="9" s="1"/>
  <c r="B30" i="9" s="1"/>
  <c r="F30" i="9"/>
  <c r="H29" i="9"/>
  <c r="G29" i="9"/>
  <c r="F29" i="9"/>
  <c r="H28" i="9"/>
  <c r="G28" i="9"/>
  <c r="F28" i="9"/>
  <c r="E28" i="9"/>
  <c r="B28" i="9" s="1"/>
  <c r="H27" i="9"/>
  <c r="G27" i="9"/>
  <c r="E27" i="9" s="1"/>
  <c r="F27" i="9"/>
  <c r="H26" i="9"/>
  <c r="G26" i="9"/>
  <c r="E26" i="9" s="1"/>
  <c r="B26" i="9" s="1"/>
  <c r="F26" i="9"/>
  <c r="H25" i="9"/>
  <c r="E25" i="9" s="1"/>
  <c r="B25" i="9" s="1"/>
  <c r="G25" i="9"/>
  <c r="F25" i="9"/>
  <c r="H24" i="9"/>
  <c r="G24" i="9"/>
  <c r="F24" i="9"/>
  <c r="E24" i="9"/>
  <c r="B24" i="9" s="1"/>
  <c r="H23" i="9"/>
  <c r="G23" i="9"/>
  <c r="E23" i="9" s="1"/>
  <c r="F23" i="9"/>
  <c r="H22" i="9"/>
  <c r="G22" i="9"/>
  <c r="E22" i="9" s="1"/>
  <c r="B22" i="9" s="1"/>
  <c r="F22" i="9"/>
  <c r="H21" i="9"/>
  <c r="E21" i="9" s="1"/>
  <c r="B21" i="9" s="1"/>
  <c r="G21" i="9"/>
  <c r="F21" i="9"/>
  <c r="F20" i="9"/>
  <c r="F4" i="9"/>
  <c r="O3" i="9"/>
  <c r="G274" i="9" s="1"/>
  <c r="E274" i="9" s="1"/>
  <c r="B274" i="9" s="1"/>
  <c r="I3" i="9"/>
  <c r="H3" i="9"/>
  <c r="G3" i="9"/>
  <c r="D101" i="8"/>
  <c r="D95" i="8"/>
  <c r="D90" i="8"/>
  <c r="D85" i="8"/>
  <c r="D80" i="8"/>
  <c r="D75" i="8"/>
  <c r="D70" i="8"/>
  <c r="D65" i="8"/>
  <c r="D60" i="8"/>
  <c r="D55" i="8"/>
  <c r="D49" i="8" s="1"/>
  <c r="D43" i="8" s="1"/>
  <c r="I35" i="3" s="1"/>
  <c r="D50" i="8"/>
  <c r="D44" i="8"/>
  <c r="D36" i="8"/>
  <c r="D26" i="8"/>
  <c r="D24" i="8" s="1"/>
  <c r="D18" i="8"/>
  <c r="D8" i="8"/>
  <c r="D6" i="8"/>
  <c r="E44" i="7"/>
  <c r="D44" i="7"/>
  <c r="E39" i="7"/>
  <c r="D39" i="7"/>
  <c r="D38" i="7" s="1"/>
  <c r="E38" i="7"/>
  <c r="E30" i="7"/>
  <c r="D30" i="7"/>
  <c r="E23" i="7"/>
  <c r="D23" i="7"/>
  <c r="E22" i="7"/>
  <c r="D22" i="7"/>
  <c r="E14" i="7"/>
  <c r="D14" i="7"/>
  <c r="E7" i="7"/>
  <c r="E6" i="7" s="1"/>
  <c r="E5" i="7" s="1"/>
  <c r="I29" i="3" s="1"/>
  <c r="D7" i="7"/>
  <c r="D6" i="7"/>
  <c r="D5" i="7" s="1"/>
  <c r="F140" i="6"/>
  <c r="F139" i="6"/>
  <c r="F138" i="6"/>
  <c r="F137" i="6"/>
  <c r="F136" i="6"/>
  <c r="F135" i="6"/>
  <c r="F134" i="6"/>
  <c r="F133" i="6"/>
  <c r="F132" i="6"/>
  <c r="F131" i="6"/>
  <c r="E130" i="6"/>
  <c r="F130" i="6" s="1"/>
  <c r="D130" i="6"/>
  <c r="D129" i="6"/>
  <c r="F128" i="6"/>
  <c r="F127" i="6"/>
  <c r="F126" i="6"/>
  <c r="F125" i="6"/>
  <c r="F124" i="6"/>
  <c r="F123" i="6"/>
  <c r="E122" i="6"/>
  <c r="D122" i="6"/>
  <c r="F121" i="6"/>
  <c r="F120" i="6"/>
  <c r="F119" i="6"/>
  <c r="E118" i="6"/>
  <c r="D118" i="6"/>
  <c r="F118" i="6" s="1"/>
  <c r="F117" i="6"/>
  <c r="F116" i="6"/>
  <c r="E115" i="6"/>
  <c r="D1409" i="1" s="1"/>
  <c r="D115" i="6"/>
  <c r="F113" i="6"/>
  <c r="F112" i="6"/>
  <c r="F111" i="6"/>
  <c r="F110" i="6"/>
  <c r="F109" i="6"/>
  <c r="F108" i="6"/>
  <c r="E107" i="6"/>
  <c r="D1401" i="1" s="1"/>
  <c r="D107" i="6"/>
  <c r="F106" i="6"/>
  <c r="F105" i="6"/>
  <c r="F104" i="6"/>
  <c r="F103" i="6"/>
  <c r="F102" i="6"/>
  <c r="F101" i="6"/>
  <c r="F100" i="6"/>
  <c r="F99" i="6"/>
  <c r="E99" i="6"/>
  <c r="D99" i="6"/>
  <c r="F98" i="6"/>
  <c r="F97" i="6"/>
  <c r="F96" i="6"/>
  <c r="F95" i="6"/>
  <c r="F94" i="6"/>
  <c r="E94" i="6"/>
  <c r="D94" i="6"/>
  <c r="F93" i="6"/>
  <c r="F92" i="6"/>
  <c r="F91" i="6"/>
  <c r="E90" i="6"/>
  <c r="E89" i="6" s="1"/>
  <c r="F89" i="6" s="1"/>
  <c r="D90" i="6"/>
  <c r="F90" i="6" s="1"/>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E36" i="6"/>
  <c r="F36" i="6" s="1"/>
  <c r="D36" i="6"/>
  <c r="D35" i="6"/>
  <c r="F34" i="6"/>
  <c r="F33" i="6"/>
  <c r="F32" i="6"/>
  <c r="F31" i="6"/>
  <c r="F30" i="6"/>
  <c r="F29" i="6"/>
  <c r="E28" i="6"/>
  <c r="D28" i="6"/>
  <c r="F27" i="6"/>
  <c r="F26" i="6"/>
  <c r="F25" i="6"/>
  <c r="F24" i="6"/>
  <c r="F23" i="6"/>
  <c r="E22" i="6"/>
  <c r="F22" i="6" s="1"/>
  <c r="D22" i="6"/>
  <c r="F21" i="6"/>
  <c r="F20" i="6"/>
  <c r="F19" i="6"/>
  <c r="F18" i="6"/>
  <c r="F17" i="6"/>
  <c r="F16" i="6"/>
  <c r="F15" i="6"/>
  <c r="F14" i="6"/>
  <c r="E13" i="6"/>
  <c r="D13" i="6"/>
  <c r="F13" i="6" s="1"/>
  <c r="F12" i="6"/>
  <c r="F11" i="6"/>
  <c r="F10" i="6"/>
  <c r="E10" i="6"/>
  <c r="D10" i="6"/>
  <c r="F9" i="6"/>
  <c r="F8" i="6"/>
  <c r="F7" i="6"/>
  <c r="E6" i="6"/>
  <c r="E5"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E250" i="5"/>
  <c r="D250" i="5"/>
  <c r="F249" i="5"/>
  <c r="F248" i="5"/>
  <c r="F247" i="5"/>
  <c r="E246" i="5"/>
  <c r="D246" i="5"/>
  <c r="D245" i="5" s="1"/>
  <c r="F244" i="5"/>
  <c r="F243" i="5"/>
  <c r="E242" i="5"/>
  <c r="D242" i="5"/>
  <c r="F242" i="5" s="1"/>
  <c r="F241" i="5"/>
  <c r="F240" i="5"/>
  <c r="E239" i="5"/>
  <c r="E238" i="5" s="1"/>
  <c r="D239" i="5"/>
  <c r="F239" i="5" s="1"/>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C1184" i="1" s="1"/>
  <c r="D206" i="5"/>
  <c r="G292" i="9" s="1"/>
  <c r="F205" i="5"/>
  <c r="F204" i="5"/>
  <c r="F203" i="5"/>
  <c r="F202" i="5"/>
  <c r="F201" i="5"/>
  <c r="F200" i="5"/>
  <c r="F199" i="5"/>
  <c r="F198" i="5"/>
  <c r="E198" i="5"/>
  <c r="D198" i="5"/>
  <c r="F197" i="5"/>
  <c r="F196" i="5"/>
  <c r="F195" i="5"/>
  <c r="F194" i="5"/>
  <c r="F193" i="5"/>
  <c r="F192" i="5"/>
  <c r="E191" i="5"/>
  <c r="E190" i="5" s="1"/>
  <c r="H291" i="9" s="1"/>
  <c r="D191" i="5"/>
  <c r="F191" i="5" s="1"/>
  <c r="F190" i="5"/>
  <c r="D190" i="5"/>
  <c r="G291" i="9" s="1"/>
  <c r="E291" i="9" s="1"/>
  <c r="B291" i="9" s="1"/>
  <c r="F189" i="5"/>
  <c r="F188" i="5"/>
  <c r="F187" i="5"/>
  <c r="F186" i="5"/>
  <c r="F185" i="5"/>
  <c r="F184" i="5"/>
  <c r="F183" i="5"/>
  <c r="F182" i="5"/>
  <c r="F181" i="5"/>
  <c r="E180" i="5"/>
  <c r="D180" i="5"/>
  <c r="D177" i="5" s="1"/>
  <c r="C1154" i="1" s="1"/>
  <c r="H1154" i="1" s="1"/>
  <c r="F179" i="5"/>
  <c r="F178" i="5"/>
  <c r="E177" i="5"/>
  <c r="H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E287" i="9" s="1"/>
  <c r="B287" i="9" s="1"/>
  <c r="F148" i="5"/>
  <c r="F147" i="5"/>
  <c r="E146" i="5"/>
  <c r="F145" i="5"/>
  <c r="F144" i="5"/>
  <c r="F143" i="5"/>
  <c r="E142" i="5"/>
  <c r="D142" i="5"/>
  <c r="F142" i="5" s="1"/>
  <c r="F141" i="5"/>
  <c r="F140" i="5"/>
  <c r="F139" i="5"/>
  <c r="F138" i="5"/>
  <c r="F137" i="5"/>
  <c r="F136" i="5"/>
  <c r="E135" i="5"/>
  <c r="D135" i="5"/>
  <c r="F135" i="5" s="1"/>
  <c r="E134" i="5"/>
  <c r="F133" i="5"/>
  <c r="F132" i="5"/>
  <c r="F131" i="5"/>
  <c r="F130" i="5"/>
  <c r="F129" i="5"/>
  <c r="F128" i="5"/>
  <c r="F127" i="5"/>
  <c r="F126" i="5"/>
  <c r="E126" i="5"/>
  <c r="D126" i="5"/>
  <c r="F125" i="5"/>
  <c r="F124" i="5"/>
  <c r="F123" i="5"/>
  <c r="F122" i="5"/>
  <c r="F121" i="5"/>
  <c r="F120" i="5"/>
  <c r="F119"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F87" i="5"/>
  <c r="D87" i="5"/>
  <c r="F86" i="5"/>
  <c r="F85" i="5"/>
  <c r="F84" i="5"/>
  <c r="F83" i="5"/>
  <c r="F82" i="5"/>
  <c r="F81" i="5"/>
  <c r="F80" i="5"/>
  <c r="E79" i="5"/>
  <c r="D79" i="5"/>
  <c r="F79" i="5" s="1"/>
  <c r="E78" i="5"/>
  <c r="F77" i="5"/>
  <c r="F76" i="5"/>
  <c r="F75" i="5"/>
  <c r="F74" i="5"/>
  <c r="F73" i="5"/>
  <c r="F72" i="5"/>
  <c r="F71" i="5"/>
  <c r="E70" i="5"/>
  <c r="F70" i="5" s="1"/>
  <c r="D70" i="5"/>
  <c r="D69" i="5"/>
  <c r="F67" i="5"/>
  <c r="F66" i="5"/>
  <c r="F65" i="5"/>
  <c r="F64" i="5"/>
  <c r="F63" i="5"/>
  <c r="E63" i="5"/>
  <c r="D63" i="5"/>
  <c r="F62" i="5"/>
  <c r="F61" i="5"/>
  <c r="F60" i="5"/>
  <c r="F59" i="5"/>
  <c r="F58" i="5"/>
  <c r="F57" i="5"/>
  <c r="E56" i="5"/>
  <c r="D56" i="5"/>
  <c r="F56" i="5" s="1"/>
  <c r="F55" i="5"/>
  <c r="F54" i="5"/>
  <c r="F53"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F11" i="5"/>
  <c r="F10" i="5"/>
  <c r="F9" i="5"/>
  <c r="E8" i="5"/>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D629" i="4"/>
  <c r="F628" i="4"/>
  <c r="F627" i="4"/>
  <c r="F626" i="4"/>
  <c r="E626" i="4"/>
  <c r="E625" i="4" s="1"/>
  <c r="D626" i="4"/>
  <c r="F625" i="4"/>
  <c r="D625" i="4"/>
  <c r="F624" i="4"/>
  <c r="F623" i="4"/>
  <c r="F622" i="4"/>
  <c r="F621" i="4"/>
  <c r="F620" i="4"/>
  <c r="F619" i="4"/>
  <c r="F618" i="4"/>
  <c r="E617" i="4"/>
  <c r="D617" i="4"/>
  <c r="F617" i="4" s="1"/>
  <c r="F616" i="4"/>
  <c r="F615" i="4"/>
  <c r="F614" i="4"/>
  <c r="F613" i="4"/>
  <c r="E612" i="4"/>
  <c r="F612" i="4" s="1"/>
  <c r="D612" i="4"/>
  <c r="F611" i="4"/>
  <c r="F610" i="4"/>
  <c r="F609" i="4"/>
  <c r="F608" i="4"/>
  <c r="F607" i="4"/>
  <c r="F606" i="4"/>
  <c r="E605" i="4"/>
  <c r="D605" i="4"/>
  <c r="F605" i="4" s="1"/>
  <c r="F604" i="4"/>
  <c r="E603" i="4"/>
  <c r="H142" i="9" s="1"/>
  <c r="D603" i="4"/>
  <c r="G142" i="9" s="1"/>
  <c r="E142" i="9" s="1"/>
  <c r="B142" i="9" s="1"/>
  <c r="F602" i="4"/>
  <c r="F601" i="4"/>
  <c r="F600" i="4"/>
  <c r="F599" i="4"/>
  <c r="E599" i="4"/>
  <c r="D599" i="4"/>
  <c r="F598" i="4"/>
  <c r="F597" i="4"/>
  <c r="F596" i="4"/>
  <c r="F595" i="4"/>
  <c r="E594" i="4"/>
  <c r="E593" i="4" s="1"/>
  <c r="D594" i="4"/>
  <c r="F594" i="4" s="1"/>
  <c r="F592" i="4"/>
  <c r="F591" i="4"/>
  <c r="E590" i="4"/>
  <c r="E580" i="4" s="1"/>
  <c r="D590" i="4"/>
  <c r="F590" i="4" s="1"/>
  <c r="F589" i="4"/>
  <c r="F588" i="4"/>
  <c r="F587" i="4"/>
  <c r="E587" i="4"/>
  <c r="D587" i="4"/>
  <c r="F586" i="4"/>
  <c r="F585" i="4"/>
  <c r="E585" i="4"/>
  <c r="D585" i="4"/>
  <c r="F584" i="4"/>
  <c r="F583" i="4"/>
  <c r="F582" i="4"/>
  <c r="E581" i="4"/>
  <c r="D581" i="4"/>
  <c r="F581" i="4" s="1"/>
  <c r="F579" i="4"/>
  <c r="F578" i="4"/>
  <c r="E577" i="4"/>
  <c r="D577" i="4"/>
  <c r="F577" i="4" s="1"/>
  <c r="F576" i="4"/>
  <c r="F575" i="4"/>
  <c r="E574" i="4"/>
  <c r="D574" i="4"/>
  <c r="F574" i="4" s="1"/>
  <c r="F573" i="4"/>
  <c r="F572" i="4"/>
  <c r="F571" i="4"/>
  <c r="E571" i="4"/>
  <c r="D571" i="4"/>
  <c r="F570" i="4"/>
  <c r="F569" i="4"/>
  <c r="F568" i="4"/>
  <c r="E568" i="4"/>
  <c r="E567" i="4" s="1"/>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E528" i="4" s="1"/>
  <c r="D530" i="4"/>
  <c r="F530" i="4" s="1"/>
  <c r="D529" i="4"/>
  <c r="F529" i="4" s="1"/>
  <c r="F527" i="4"/>
  <c r="F526" i="4"/>
  <c r="E525" i="4"/>
  <c r="D525" i="4"/>
  <c r="F525" i="4" s="1"/>
  <c r="F524" i="4"/>
  <c r="F523" i="4"/>
  <c r="E522" i="4"/>
  <c r="D522" i="4"/>
  <c r="F522" i="4" s="1"/>
  <c r="F521" i="4"/>
  <c r="F520" i="4"/>
  <c r="F519" i="4"/>
  <c r="E519" i="4"/>
  <c r="D519" i="4"/>
  <c r="F518" i="4"/>
  <c r="F517" i="4"/>
  <c r="F516" i="4"/>
  <c r="E516" i="4"/>
  <c r="E515" i="4" s="1"/>
  <c r="D516" i="4"/>
  <c r="F514" i="4"/>
  <c r="F513" i="4"/>
  <c r="F512" i="4"/>
  <c r="F511" i="4"/>
  <c r="F510" i="4"/>
  <c r="F509" i="4"/>
  <c r="F508" i="4"/>
  <c r="E507" i="4"/>
  <c r="D507" i="4"/>
  <c r="F507" i="4" s="1"/>
  <c r="F506" i="4"/>
  <c r="F505" i="4"/>
  <c r="F504" i="4"/>
  <c r="F503" i="4"/>
  <c r="E502" i="4"/>
  <c r="F502" i="4" s="1"/>
  <c r="D502" i="4"/>
  <c r="F501" i="4"/>
  <c r="F500" i="4"/>
  <c r="F499" i="4"/>
  <c r="F498" i="4"/>
  <c r="F497" i="4"/>
  <c r="F496" i="4"/>
  <c r="E495" i="4"/>
  <c r="D495" i="4"/>
  <c r="F495" i="4" s="1"/>
  <c r="F494" i="4"/>
  <c r="F493" i="4"/>
  <c r="F492" i="4"/>
  <c r="F491" i="4"/>
  <c r="F490" i="4"/>
  <c r="E490" i="4"/>
  <c r="D490" i="4"/>
  <c r="F489" i="4"/>
  <c r="F488" i="4"/>
  <c r="F487" i="4"/>
  <c r="F486" i="4"/>
  <c r="F485" i="4"/>
  <c r="E485" i="4"/>
  <c r="D485" i="4"/>
  <c r="D484" i="4" s="1"/>
  <c r="F484" i="4" s="1"/>
  <c r="E484" i="4"/>
  <c r="F483" i="4"/>
  <c r="F482" i="4"/>
  <c r="F481" i="4"/>
  <c r="E481" i="4"/>
  <c r="D481" i="4"/>
  <c r="F480" i="4"/>
  <c r="F479" i="4"/>
  <c r="F478" i="4"/>
  <c r="E478" i="4"/>
  <c r="D478" i="4"/>
  <c r="F477" i="4"/>
  <c r="F476" i="4"/>
  <c r="F475" i="4"/>
  <c r="F474" i="4"/>
  <c r="F473" i="4"/>
  <c r="E473" i="4"/>
  <c r="D473" i="4"/>
  <c r="D472" i="4" s="1"/>
  <c r="F472" i="4" s="1"/>
  <c r="E472" i="4"/>
  <c r="F471" i="4"/>
  <c r="F470" i="4"/>
  <c r="F469" i="4"/>
  <c r="E469" i="4"/>
  <c r="D469" i="4"/>
  <c r="F468" i="4"/>
  <c r="F467" i="4"/>
  <c r="F466" i="4"/>
  <c r="E466" i="4"/>
  <c r="D466" i="4"/>
  <c r="F465" i="4"/>
  <c r="F464" i="4"/>
  <c r="E463" i="4"/>
  <c r="D463" i="4"/>
  <c r="F463" i="4" s="1"/>
  <c r="F462" i="4"/>
  <c r="F461" i="4"/>
  <c r="E460" i="4"/>
  <c r="E459" i="4" s="1"/>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E421" i="4" s="1"/>
  <c r="E420" i="4" s="1"/>
  <c r="E635" i="4" s="1"/>
  <c r="D422" i="4"/>
  <c r="E418" i="4"/>
  <c r="D418" i="4"/>
  <c r="F418" i="4" s="1"/>
  <c r="E417" i="4"/>
  <c r="D417" i="4"/>
  <c r="F417" i="4" s="1"/>
  <c r="E416" i="4"/>
  <c r="D416" i="4"/>
  <c r="F411" i="4"/>
  <c r="F410" i="4"/>
  <c r="F409" i="4"/>
  <c r="F406" i="4"/>
  <c r="F405" i="4"/>
  <c r="F404" i="4"/>
  <c r="F403" i="4"/>
  <c r="F402" i="4"/>
  <c r="E402" i="4"/>
  <c r="D402" i="4"/>
  <c r="F401" i="4"/>
  <c r="F400" i="4"/>
  <c r="E400" i="4"/>
  <c r="D400" i="4"/>
  <c r="F399" i="4"/>
  <c r="F398" i="4"/>
  <c r="F397" i="4"/>
  <c r="E397" i="4"/>
  <c r="E396" i="4" s="1"/>
  <c r="D397" i="4"/>
  <c r="F396" i="4"/>
  <c r="D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C364" i="1" s="1"/>
  <c r="H364" i="1" s="1"/>
  <c r="F368" i="4"/>
  <c r="F367" i="4"/>
  <c r="F366" i="4"/>
  <c r="F365" i="4"/>
  <c r="F364" i="4"/>
  <c r="E364" i="4"/>
  <c r="D364" i="4"/>
  <c r="E363" i="4"/>
  <c r="F362" i="4"/>
  <c r="F361" i="4"/>
  <c r="F360" i="4"/>
  <c r="F359" i="4"/>
  <c r="F358" i="4"/>
  <c r="F357" i="4"/>
  <c r="F356" i="4"/>
  <c r="E356" i="4"/>
  <c r="D356" i="4"/>
  <c r="F355" i="4"/>
  <c r="F354" i="4"/>
  <c r="F353" i="4"/>
  <c r="E352" i="4"/>
  <c r="D352" i="4"/>
  <c r="F352" i="4" s="1"/>
  <c r="E351" i="4"/>
  <c r="F349" i="4"/>
  <c r="F348" i="4"/>
  <c r="E348" i="4"/>
  <c r="D348" i="4"/>
  <c r="F347" i="4"/>
  <c r="F346" i="4"/>
  <c r="F345" i="4"/>
  <c r="E345" i="4"/>
  <c r="E344" i="4" s="1"/>
  <c r="D345" i="4"/>
  <c r="F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F317" i="4" s="1"/>
  <c r="D317" i="4"/>
  <c r="F316" i="4"/>
  <c r="F315" i="4"/>
  <c r="F314" i="4"/>
  <c r="F313" i="4"/>
  <c r="F312" i="4"/>
  <c r="E312" i="4"/>
  <c r="D312" i="4"/>
  <c r="D311" i="4" s="1"/>
  <c r="F311" i="4" s="1"/>
  <c r="E311" i="4"/>
  <c r="F310" i="4"/>
  <c r="F309" i="4"/>
  <c r="F308" i="4"/>
  <c r="F307" i="4"/>
  <c r="F306" i="4"/>
  <c r="F305" i="4"/>
  <c r="F304" i="4"/>
  <c r="E304" i="4"/>
  <c r="D304" i="4"/>
  <c r="F303" i="4"/>
  <c r="F302" i="4"/>
  <c r="F301" i="4"/>
  <c r="E300" i="4"/>
  <c r="D300" i="4"/>
  <c r="F300" i="4" s="1"/>
  <c r="E299" i="4"/>
  <c r="E298"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F268" i="4" s="1"/>
  <c r="D268" i="4"/>
  <c r="F267" i="4"/>
  <c r="F266" i="4"/>
  <c r="F265" i="4"/>
  <c r="E264" i="4"/>
  <c r="E263" i="4" s="1"/>
  <c r="D264" i="4"/>
  <c r="F264" i="4" s="1"/>
  <c r="D263" i="4"/>
  <c r="F263" i="4" s="1"/>
  <c r="F262" i="4"/>
  <c r="F261" i="4"/>
  <c r="F260" i="4"/>
  <c r="E259" i="4"/>
  <c r="D259" i="4"/>
  <c r="F258" i="4"/>
  <c r="F257" i="4"/>
  <c r="F256" i="4"/>
  <c r="F255" i="4"/>
  <c r="F254" i="4"/>
  <c r="F253" i="4"/>
  <c r="E253" i="4"/>
  <c r="D253" i="4"/>
  <c r="D252" i="4" s="1"/>
  <c r="E252" i="4"/>
  <c r="D248" i="1" s="1"/>
  <c r="F251" i="4"/>
  <c r="F250" i="4"/>
  <c r="F249" i="4"/>
  <c r="F248" i="4"/>
  <c r="E247" i="4"/>
  <c r="D247" i="4"/>
  <c r="F247" i="4" s="1"/>
  <c r="F246" i="4"/>
  <c r="F245" i="4"/>
  <c r="E244" i="4"/>
  <c r="D244" i="4"/>
  <c r="F244" i="4" s="1"/>
  <c r="F243" i="4"/>
  <c r="F242" i="4"/>
  <c r="F241" i="4"/>
  <c r="E240" i="4"/>
  <c r="E224" i="4" s="1"/>
  <c r="D220" i="1" s="1"/>
  <c r="D240" i="4"/>
  <c r="C236" i="1" s="1"/>
  <c r="F239" i="4"/>
  <c r="F238" i="4"/>
  <c r="F237" i="4"/>
  <c r="E236" i="4"/>
  <c r="D236" i="4"/>
  <c r="F236" i="4" s="1"/>
  <c r="F235" i="4"/>
  <c r="F234" i="4"/>
  <c r="F233" i="4"/>
  <c r="F232" i="4"/>
  <c r="E231" i="4"/>
  <c r="D231" i="4"/>
  <c r="F231" i="4" s="1"/>
  <c r="F230" i="4"/>
  <c r="F229" i="4"/>
  <c r="E228" i="4"/>
  <c r="D228" i="4"/>
  <c r="F228" i="4" s="1"/>
  <c r="F227" i="4"/>
  <c r="F226" i="4"/>
  <c r="F225" i="4"/>
  <c r="E225" i="4"/>
  <c r="D225" i="4"/>
  <c r="F223" i="4"/>
  <c r="F222" i="4"/>
  <c r="F221" i="4"/>
  <c r="F220" i="4"/>
  <c r="E219" i="4"/>
  <c r="D219" i="4"/>
  <c r="F219" i="4" s="1"/>
  <c r="F218" i="4"/>
  <c r="F217" i="4"/>
  <c r="E216" i="4"/>
  <c r="E215" i="4" s="1"/>
  <c r="D216" i="4"/>
  <c r="F216" i="4" s="1"/>
  <c r="D215" i="4"/>
  <c r="F214" i="4"/>
  <c r="F213" i="4"/>
  <c r="F212" i="4"/>
  <c r="F211" i="4"/>
  <c r="E210" i="4"/>
  <c r="D210" i="4"/>
  <c r="C206" i="1" s="1"/>
  <c r="F209" i="4"/>
  <c r="F208" i="4"/>
  <c r="F207" i="4"/>
  <c r="F206" i="4"/>
  <c r="F205" i="4"/>
  <c r="F204" i="4"/>
  <c r="F203" i="4"/>
  <c r="E202" i="4"/>
  <c r="E196" i="4" s="1"/>
  <c r="D202" i="4"/>
  <c r="F202" i="4" s="1"/>
  <c r="F201" i="4"/>
  <c r="F200" i="4"/>
  <c r="F199" i="4"/>
  <c r="F198" i="4"/>
  <c r="E197" i="4"/>
  <c r="D197" i="4"/>
  <c r="F197" i="4" s="1"/>
  <c r="F195" i="4"/>
  <c r="F194" i="4"/>
  <c r="F193" i="4"/>
  <c r="F192" i="4"/>
  <c r="F191" i="4"/>
  <c r="F190" i="4"/>
  <c r="F189" i="4"/>
  <c r="E188" i="4"/>
  <c r="D188" i="4"/>
  <c r="F188" i="4" s="1"/>
  <c r="F187" i="4"/>
  <c r="F186" i="4"/>
  <c r="F185" i="4"/>
  <c r="F184" i="4"/>
  <c r="F183" i="4"/>
  <c r="F182" i="4"/>
  <c r="F181" i="4"/>
  <c r="F180" i="4"/>
  <c r="F179" i="4"/>
  <c r="F178" i="4"/>
  <c r="F177" i="4"/>
  <c r="E177" i="4"/>
  <c r="D177" i="4"/>
  <c r="F176" i="4"/>
  <c r="F175" i="4"/>
  <c r="F174" i="4"/>
  <c r="F173" i="4"/>
  <c r="F172" i="4"/>
  <c r="F171" i="4"/>
  <c r="F170" i="4"/>
  <c r="E169" i="4"/>
  <c r="D169" i="4"/>
  <c r="F169" i="4" s="1"/>
  <c r="F168" i="4"/>
  <c r="F167" i="4"/>
  <c r="F166" i="4"/>
  <c r="F165" i="4"/>
  <c r="E164" i="4"/>
  <c r="F164" i="4" s="1"/>
  <c r="D164" i="4"/>
  <c r="F162" i="4"/>
  <c r="F161" i="4"/>
  <c r="F160" i="4"/>
  <c r="E159" i="4"/>
  <c r="D159" i="4"/>
  <c r="F159" i="4" s="1"/>
  <c r="F158" i="4"/>
  <c r="F157" i="4"/>
  <c r="F156" i="4"/>
  <c r="F155" i="4"/>
  <c r="F154" i="4"/>
  <c r="E153" i="4"/>
  <c r="D153" i="4"/>
  <c r="F153" i="4" s="1"/>
  <c r="E152" i="4"/>
  <c r="F150" i="4"/>
  <c r="F149" i="4"/>
  <c r="F148" i="4"/>
  <c r="F147" i="4"/>
  <c r="F146" i="4"/>
  <c r="F145" i="4"/>
  <c r="F144" i="4"/>
  <c r="F143" i="4"/>
  <c r="F142" i="4"/>
  <c r="F141" i="4"/>
  <c r="F140" i="4"/>
  <c r="E140" i="4"/>
  <c r="D140" i="4"/>
  <c r="E139" i="4"/>
  <c r="F139" i="4" s="1"/>
  <c r="D139" i="4"/>
  <c r="F138" i="4"/>
  <c r="F137" i="4"/>
  <c r="F136" i="4"/>
  <c r="F135" i="4"/>
  <c r="E134" i="4"/>
  <c r="E133" i="4" s="1"/>
  <c r="D129" i="1" s="1"/>
  <c r="H129" i="1" s="1"/>
  <c r="D134" i="4"/>
  <c r="D133" i="4"/>
  <c r="F132" i="4"/>
  <c r="F131" i="4"/>
  <c r="F130" i="4"/>
  <c r="F129" i="4"/>
  <c r="F128" i="4"/>
  <c r="E128" i="4"/>
  <c r="D128" i="4"/>
  <c r="F127" i="4"/>
  <c r="F126" i="4"/>
  <c r="E125" i="4"/>
  <c r="D125" i="4"/>
  <c r="F125" i="4" s="1"/>
  <c r="E124" i="4"/>
  <c r="F123" i="4"/>
  <c r="F122" i="4"/>
  <c r="F121" i="4"/>
  <c r="E120" i="4"/>
  <c r="D120" i="4"/>
  <c r="F120" i="4" s="1"/>
  <c r="F119" i="4"/>
  <c r="F118" i="4"/>
  <c r="F117" i="4"/>
  <c r="F116" i="4"/>
  <c r="F115" i="4"/>
  <c r="F114" i="4"/>
  <c r="F113" i="4"/>
  <c r="E112" i="4"/>
  <c r="D112" i="4"/>
  <c r="F112" i="4" s="1"/>
  <c r="F111" i="4"/>
  <c r="F110" i="4"/>
  <c r="F109" i="4"/>
  <c r="F108" i="4"/>
  <c r="F107" i="4"/>
  <c r="E107" i="4"/>
  <c r="D107" i="4"/>
  <c r="E106" i="4"/>
  <c r="D106" i="4"/>
  <c r="F106" i="4" s="1"/>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F83" i="4" s="1"/>
  <c r="E82" i="4"/>
  <c r="F81" i="4"/>
  <c r="F80" i="4"/>
  <c r="F79" i="4"/>
  <c r="F78" i="4"/>
  <c r="E77" i="4"/>
  <c r="E50" i="4" s="1"/>
  <c r="D46" i="1" s="1"/>
  <c r="D77" i="4"/>
  <c r="F76" i="4"/>
  <c r="F75" i="4"/>
  <c r="E74" i="4"/>
  <c r="D74" i="4"/>
  <c r="F74" i="4" s="1"/>
  <c r="F73" i="4"/>
  <c r="F72" i="4"/>
  <c r="F71" i="4"/>
  <c r="E71" i="4"/>
  <c r="D71" i="4"/>
  <c r="F70" i="4"/>
  <c r="F69" i="4"/>
  <c r="E68" i="4"/>
  <c r="D68" i="4"/>
  <c r="F68" i="4" s="1"/>
  <c r="F67" i="4"/>
  <c r="F66" i="4"/>
  <c r="E65" i="4"/>
  <c r="D65" i="4"/>
  <c r="F64" i="4"/>
  <c r="F63" i="4"/>
  <c r="E62" i="4"/>
  <c r="D62" i="4"/>
  <c r="F62" i="4" s="1"/>
  <c r="F61" i="4"/>
  <c r="F60" i="4"/>
  <c r="F59" i="4"/>
  <c r="E59" i="4"/>
  <c r="D59" i="4"/>
  <c r="F58" i="4"/>
  <c r="F57" i="4"/>
  <c r="F56" i="4"/>
  <c r="F55" i="4"/>
  <c r="E54" i="4"/>
  <c r="D54" i="4"/>
  <c r="F54" i="4" s="1"/>
  <c r="F53" i="4"/>
  <c r="F52" i="4"/>
  <c r="F51" i="4"/>
  <c r="E51" i="4"/>
  <c r="D51" i="4"/>
  <c r="F49" i="4"/>
  <c r="F48" i="4"/>
  <c r="F47" i="4"/>
  <c r="F46" i="4"/>
  <c r="E45" i="4"/>
  <c r="D45" i="4"/>
  <c r="F45" i="4" s="1"/>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I36" i="3"/>
  <c r="G36" i="3"/>
  <c r="B36" i="3"/>
  <c r="G35" i="3"/>
  <c r="B35" i="3"/>
  <c r="G34" i="3"/>
  <c r="B34" i="3"/>
  <c r="I33" i="3"/>
  <c r="G33" i="3"/>
  <c r="B33" i="3"/>
  <c r="I32" i="3"/>
  <c r="H32" i="3"/>
  <c r="G32" i="3"/>
  <c r="B32" i="3"/>
  <c r="I31" i="3"/>
  <c r="H31" i="3"/>
  <c r="G31" i="3"/>
  <c r="B31" i="3"/>
  <c r="I30" i="3"/>
  <c r="H30" i="3"/>
  <c r="G30" i="3"/>
  <c r="B30" i="3"/>
  <c r="G29" i="3"/>
  <c r="B29" i="3"/>
  <c r="G28" i="3"/>
  <c r="B28" i="3"/>
  <c r="G27" i="3"/>
  <c r="B27" i="3"/>
  <c r="I26" i="3"/>
  <c r="H26" i="3"/>
  <c r="G26" i="3"/>
  <c r="B26" i="3"/>
  <c r="H25"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H1578" i="1" s="1"/>
  <c r="C1577" i="1"/>
  <c r="H1576" i="1"/>
  <c r="G1576" i="1"/>
  <c r="C1576" i="1"/>
  <c r="H1575" i="1"/>
  <c r="G1575" i="1"/>
  <c r="C1575" i="1"/>
  <c r="C1574" i="1"/>
  <c r="H1574" i="1" s="1"/>
  <c r="C1573" i="1"/>
  <c r="H1572" i="1"/>
  <c r="G1572" i="1"/>
  <c r="C1572" i="1"/>
  <c r="C1571" i="1"/>
  <c r="G1571" i="1" s="1"/>
  <c r="G1570" i="1"/>
  <c r="C1570" i="1"/>
  <c r="H1570" i="1" s="1"/>
  <c r="C1569" i="1"/>
  <c r="G1569" i="1" s="1"/>
  <c r="H1568" i="1"/>
  <c r="G1568" i="1"/>
  <c r="C1568" i="1"/>
  <c r="H1567" i="1"/>
  <c r="G1567" i="1"/>
  <c r="C1567" i="1"/>
  <c r="C1566" i="1"/>
  <c r="H1566" i="1" s="1"/>
  <c r="H1565" i="1"/>
  <c r="C1565" i="1"/>
  <c r="G1565" i="1" s="1"/>
  <c r="H1564" i="1"/>
  <c r="G1564" i="1"/>
  <c r="C1564" i="1"/>
  <c r="C1563" i="1"/>
  <c r="G1563" i="1" s="1"/>
  <c r="G1562" i="1"/>
  <c r="C1562" i="1"/>
  <c r="H1562" i="1" s="1"/>
  <c r="C1561" i="1"/>
  <c r="G1561" i="1" s="1"/>
  <c r="H1560" i="1"/>
  <c r="G1560" i="1"/>
  <c r="C1560" i="1"/>
  <c r="H1559" i="1"/>
  <c r="G1559" i="1"/>
  <c r="C1559" i="1"/>
  <c r="C1558" i="1"/>
  <c r="H1558" i="1" s="1"/>
  <c r="H1557" i="1"/>
  <c r="C1557" i="1"/>
  <c r="G1557" i="1" s="1"/>
  <c r="H1556" i="1"/>
  <c r="G1556" i="1"/>
  <c r="C1556" i="1"/>
  <c r="C1555" i="1"/>
  <c r="G1555" i="1" s="1"/>
  <c r="G1554" i="1"/>
  <c r="C1554" i="1"/>
  <c r="H1554" i="1" s="1"/>
  <c r="C1553" i="1"/>
  <c r="G1553" i="1" s="1"/>
  <c r="H1552" i="1"/>
  <c r="G1552" i="1"/>
  <c r="C1552" i="1"/>
  <c r="H1551" i="1"/>
  <c r="G1551" i="1"/>
  <c r="C1551" i="1"/>
  <c r="C1550" i="1"/>
  <c r="H1550" i="1" s="1"/>
  <c r="H1549" i="1"/>
  <c r="C1549" i="1"/>
  <c r="G1549" i="1" s="1"/>
  <c r="H1548" i="1"/>
  <c r="G1548" i="1"/>
  <c r="C1548" i="1"/>
  <c r="C1547" i="1"/>
  <c r="G1547" i="1" s="1"/>
  <c r="G1546" i="1"/>
  <c r="C1546" i="1"/>
  <c r="H1546" i="1" s="1"/>
  <c r="C1545" i="1"/>
  <c r="G1545" i="1" s="1"/>
  <c r="H1544" i="1"/>
  <c r="G1544" i="1"/>
  <c r="C1544" i="1"/>
  <c r="H1543" i="1"/>
  <c r="G1543" i="1"/>
  <c r="C1543" i="1"/>
  <c r="C1542" i="1"/>
  <c r="H1542" i="1" s="1"/>
  <c r="H1541" i="1"/>
  <c r="C1541" i="1"/>
  <c r="G1541" i="1" s="1"/>
  <c r="H1540" i="1"/>
  <c r="G1540" i="1"/>
  <c r="C1540" i="1"/>
  <c r="C1539" i="1"/>
  <c r="G1539" i="1" s="1"/>
  <c r="G1538" i="1"/>
  <c r="C1538" i="1"/>
  <c r="H1538" i="1" s="1"/>
  <c r="C1537" i="1"/>
  <c r="G1537" i="1" s="1"/>
  <c r="H1536" i="1"/>
  <c r="G1536" i="1"/>
  <c r="C1536" i="1"/>
  <c r="H1535" i="1"/>
  <c r="G1535" i="1"/>
  <c r="C1535" i="1"/>
  <c r="C1534" i="1"/>
  <c r="H1534" i="1" s="1"/>
  <c r="H1533" i="1"/>
  <c r="C1533" i="1"/>
  <c r="G1533" i="1" s="1"/>
  <c r="H1532" i="1"/>
  <c r="G1532" i="1"/>
  <c r="C1532" i="1"/>
  <c r="C1531" i="1"/>
  <c r="G1531" i="1" s="1"/>
  <c r="G1530" i="1"/>
  <c r="C1530" i="1"/>
  <c r="H1530" i="1" s="1"/>
  <c r="C1529" i="1"/>
  <c r="C1528" i="1"/>
  <c r="G1528" i="1" s="1"/>
  <c r="H1527" i="1"/>
  <c r="G1527" i="1"/>
  <c r="C1527" i="1"/>
  <c r="H1526" i="1"/>
  <c r="G1526" i="1"/>
  <c r="C1526" i="1"/>
  <c r="C1525" i="1"/>
  <c r="C1524" i="1"/>
  <c r="G1524" i="1" s="1"/>
  <c r="H1523" i="1"/>
  <c r="G1523" i="1"/>
  <c r="C1523" i="1"/>
  <c r="H1522" i="1"/>
  <c r="G1522" i="1"/>
  <c r="C1522" i="1"/>
  <c r="C1521" i="1"/>
  <c r="C1520" i="1"/>
  <c r="G1520" i="1" s="1"/>
  <c r="H1519" i="1"/>
  <c r="G1519" i="1"/>
  <c r="C1519" i="1"/>
  <c r="H1518" i="1"/>
  <c r="G1518" i="1"/>
  <c r="C1518" i="1"/>
  <c r="C1516" i="1"/>
  <c r="G1516" i="1" s="1"/>
  <c r="H1515" i="1"/>
  <c r="G1515" i="1"/>
  <c r="C1515" i="1"/>
  <c r="H1514" i="1"/>
  <c r="G1514" i="1"/>
  <c r="C1514" i="1"/>
  <c r="C1513" i="1"/>
  <c r="C1512" i="1"/>
  <c r="G1512" i="1" s="1"/>
  <c r="H1511" i="1"/>
  <c r="G1511" i="1"/>
  <c r="C1511" i="1"/>
  <c r="H1510" i="1"/>
  <c r="G1510" i="1"/>
  <c r="C1510" i="1"/>
  <c r="C1509" i="1"/>
  <c r="H1509" i="1" s="1"/>
  <c r="C1508" i="1"/>
  <c r="H1507" i="1"/>
  <c r="G1507" i="1"/>
  <c r="C1507" i="1"/>
  <c r="H1506" i="1"/>
  <c r="G1506" i="1"/>
  <c r="C1506" i="1"/>
  <c r="G1505" i="1"/>
  <c r="C1505" i="1"/>
  <c r="H1505" i="1" s="1"/>
  <c r="C1504" i="1"/>
  <c r="H1503" i="1"/>
  <c r="G1503" i="1"/>
  <c r="C1503" i="1"/>
  <c r="H1502" i="1"/>
  <c r="G1502" i="1"/>
  <c r="C1502" i="1"/>
  <c r="G1501" i="1"/>
  <c r="C1501" i="1"/>
  <c r="H1501" i="1" s="1"/>
  <c r="C1500" i="1"/>
  <c r="H1499" i="1"/>
  <c r="C1499" i="1"/>
  <c r="G1499" i="1" s="1"/>
  <c r="H1498" i="1"/>
  <c r="G1498" i="1"/>
  <c r="C1498" i="1"/>
  <c r="G1497" i="1"/>
  <c r="C1497" i="1"/>
  <c r="H1497" i="1" s="1"/>
  <c r="C1496" i="1"/>
  <c r="H1495" i="1"/>
  <c r="C1495" i="1"/>
  <c r="G1495" i="1" s="1"/>
  <c r="H1494" i="1"/>
  <c r="G1494" i="1"/>
  <c r="C1494" i="1"/>
  <c r="G1493" i="1"/>
  <c r="C1493" i="1"/>
  <c r="H1493" i="1" s="1"/>
  <c r="C1492" i="1"/>
  <c r="H1491" i="1"/>
  <c r="C1491" i="1"/>
  <c r="G1491" i="1" s="1"/>
  <c r="H1490" i="1"/>
  <c r="G1490" i="1"/>
  <c r="C1490" i="1"/>
  <c r="G1489" i="1"/>
  <c r="C1489" i="1"/>
  <c r="H1489" i="1" s="1"/>
  <c r="C1488" i="1"/>
  <c r="H1487" i="1"/>
  <c r="C1487" i="1"/>
  <c r="G1487" i="1" s="1"/>
  <c r="H1486" i="1"/>
  <c r="G1486" i="1"/>
  <c r="C1486" i="1"/>
  <c r="G1485" i="1"/>
  <c r="C1485" i="1"/>
  <c r="H1485" i="1" s="1"/>
  <c r="C1484" i="1"/>
  <c r="H1483" i="1"/>
  <c r="C1483" i="1"/>
  <c r="G1483" i="1" s="1"/>
  <c r="H1482" i="1"/>
  <c r="G1482" i="1"/>
  <c r="C1482" i="1"/>
  <c r="C1481" i="1"/>
  <c r="H1481" i="1" s="1"/>
  <c r="C1480" i="1"/>
  <c r="J1479" i="1"/>
  <c r="D1479" i="1"/>
  <c r="H1479" i="1" s="1"/>
  <c r="C1479" i="1"/>
  <c r="H1478" i="1"/>
  <c r="D1478" i="1"/>
  <c r="C1478" i="1"/>
  <c r="J1477" i="1"/>
  <c r="D1477" i="1"/>
  <c r="H1477" i="1" s="1"/>
  <c r="C1477" i="1"/>
  <c r="H1476" i="1"/>
  <c r="D1476" i="1"/>
  <c r="C1476" i="1"/>
  <c r="H1475" i="1"/>
  <c r="D1475" i="1"/>
  <c r="C1475" i="1"/>
  <c r="G1475" i="1" s="1"/>
  <c r="G1474" i="1"/>
  <c r="I1474" i="1" s="1"/>
  <c r="D1474" i="1"/>
  <c r="J1474" i="1" s="1"/>
  <c r="C1474" i="1"/>
  <c r="H1474" i="1" s="1"/>
  <c r="H1473" i="1"/>
  <c r="D1473" i="1"/>
  <c r="C1473" i="1"/>
  <c r="G1472" i="1"/>
  <c r="I1472" i="1" s="1"/>
  <c r="D1472" i="1"/>
  <c r="J1472" i="1" s="1"/>
  <c r="C1472" i="1"/>
  <c r="H1472" i="1" s="1"/>
  <c r="H1471" i="1"/>
  <c r="D1471" i="1"/>
  <c r="C1471" i="1"/>
  <c r="D1470" i="1"/>
  <c r="C1470" i="1"/>
  <c r="G1470" i="1" s="1"/>
  <c r="D1469" i="1"/>
  <c r="C1469" i="1"/>
  <c r="G1469" i="1" s="1"/>
  <c r="J1468" i="1"/>
  <c r="G1468" i="1"/>
  <c r="D1468" i="1"/>
  <c r="C1468" i="1"/>
  <c r="H1468" i="1" s="1"/>
  <c r="D1467" i="1"/>
  <c r="C1467" i="1"/>
  <c r="H1467" i="1" s="1"/>
  <c r="J1466" i="1"/>
  <c r="G1466" i="1"/>
  <c r="D1466" i="1"/>
  <c r="C1466" i="1"/>
  <c r="H1466" i="1" s="1"/>
  <c r="D1465" i="1"/>
  <c r="C1465" i="1"/>
  <c r="H1465" i="1" s="1"/>
  <c r="J1464" i="1"/>
  <c r="G1464" i="1"/>
  <c r="I1464" i="1" s="1"/>
  <c r="D1464" i="1"/>
  <c r="H1464" i="1" s="1"/>
  <c r="C1464" i="1"/>
  <c r="D1463" i="1"/>
  <c r="C1463" i="1"/>
  <c r="H1463" i="1" s="1"/>
  <c r="J1462" i="1"/>
  <c r="G1462" i="1"/>
  <c r="I1462" i="1" s="1"/>
  <c r="D1462" i="1"/>
  <c r="H1462" i="1" s="1"/>
  <c r="C1462" i="1"/>
  <c r="D1461" i="1"/>
  <c r="H1461" i="1" s="1"/>
  <c r="C1461" i="1"/>
  <c r="H1460" i="1"/>
  <c r="D1460" i="1"/>
  <c r="C1460" i="1"/>
  <c r="J1459" i="1"/>
  <c r="D1459" i="1"/>
  <c r="H1459" i="1" s="1"/>
  <c r="C1459" i="1"/>
  <c r="H1458" i="1"/>
  <c r="D1458" i="1"/>
  <c r="C1458" i="1"/>
  <c r="J1457" i="1"/>
  <c r="D1457" i="1"/>
  <c r="H1457" i="1" s="1"/>
  <c r="C1457" i="1"/>
  <c r="H1456" i="1"/>
  <c r="D1456" i="1"/>
  <c r="C1456" i="1"/>
  <c r="J1455" i="1"/>
  <c r="D1455" i="1"/>
  <c r="H1455" i="1" s="1"/>
  <c r="C1455" i="1"/>
  <c r="G1454" i="1"/>
  <c r="D1454" i="1"/>
  <c r="H1454" i="1" s="1"/>
  <c r="C1454" i="1"/>
  <c r="D1453" i="1"/>
  <c r="H1453" i="1" s="1"/>
  <c r="C1453" i="1"/>
  <c r="D1452" i="1"/>
  <c r="C1452" i="1"/>
  <c r="D1451" i="1"/>
  <c r="H1451" i="1" s="1"/>
  <c r="C1451" i="1"/>
  <c r="D1450" i="1"/>
  <c r="C1450" i="1"/>
  <c r="D1449" i="1"/>
  <c r="H1449" i="1" s="1"/>
  <c r="C1449" i="1"/>
  <c r="D1448" i="1"/>
  <c r="C1448" i="1"/>
  <c r="D1447" i="1"/>
  <c r="H1447" i="1" s="1"/>
  <c r="C1447" i="1"/>
  <c r="D1446" i="1"/>
  <c r="C1446" i="1"/>
  <c r="D1445" i="1"/>
  <c r="C1445" i="1"/>
  <c r="J1445" i="1" s="1"/>
  <c r="H1444" i="1"/>
  <c r="G1444" i="1"/>
  <c r="I1444" i="1" s="1"/>
  <c r="D1444" i="1"/>
  <c r="C1444" i="1"/>
  <c r="J1444" i="1" s="1"/>
  <c r="D1443" i="1"/>
  <c r="C1443" i="1"/>
  <c r="J1443" i="1" s="1"/>
  <c r="H1442" i="1"/>
  <c r="G1442" i="1"/>
  <c r="I1442" i="1" s="1"/>
  <c r="D1442" i="1"/>
  <c r="C1442" i="1"/>
  <c r="J1442" i="1" s="1"/>
  <c r="D1441" i="1"/>
  <c r="C1441" i="1"/>
  <c r="J1441" i="1" s="1"/>
  <c r="H1440" i="1"/>
  <c r="G1440" i="1"/>
  <c r="I1440" i="1" s="1"/>
  <c r="D1440" i="1"/>
  <c r="C1440" i="1"/>
  <c r="J1440" i="1" s="1"/>
  <c r="D1439" i="1"/>
  <c r="C1439" i="1"/>
  <c r="J1439" i="1" s="1"/>
  <c r="D1438" i="1"/>
  <c r="C1438" i="1"/>
  <c r="D1437" i="1"/>
  <c r="C1437" i="1"/>
  <c r="D1436" i="1"/>
  <c r="C1436" i="1"/>
  <c r="D1434" i="1"/>
  <c r="C1434" i="1"/>
  <c r="D1433" i="1"/>
  <c r="C1433" i="1"/>
  <c r="D1432" i="1"/>
  <c r="C1432" i="1"/>
  <c r="D1431" i="1"/>
  <c r="C1431" i="1"/>
  <c r="D1430" i="1"/>
  <c r="C1430" i="1"/>
  <c r="H1430" i="1" s="1"/>
  <c r="D1429" i="1"/>
  <c r="G1429" i="1" s="1"/>
  <c r="C1429" i="1"/>
  <c r="G1428" i="1"/>
  <c r="D1428" i="1"/>
  <c r="C1428" i="1"/>
  <c r="H1428" i="1" s="1"/>
  <c r="D1427" i="1"/>
  <c r="C1427" i="1"/>
  <c r="D1426" i="1"/>
  <c r="C1426" i="1"/>
  <c r="H1426" i="1" s="1"/>
  <c r="D1425" i="1"/>
  <c r="G1425" i="1" s="1"/>
  <c r="C1425" i="1"/>
  <c r="G1424" i="1"/>
  <c r="D1424" i="1"/>
  <c r="C1424" i="1"/>
  <c r="H1424" i="1" s="1"/>
  <c r="C1423" i="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C1409" i="1"/>
  <c r="D1407" i="1"/>
  <c r="C1407" i="1"/>
  <c r="H1407" i="1" s="1"/>
  <c r="D1406" i="1"/>
  <c r="C1406" i="1"/>
  <c r="H1406" i="1" s="1"/>
  <c r="D1405" i="1"/>
  <c r="C1405" i="1"/>
  <c r="H1405" i="1" s="1"/>
  <c r="D1404" i="1"/>
  <c r="C1404" i="1"/>
  <c r="H1404" i="1" s="1"/>
  <c r="D1403" i="1"/>
  <c r="C1403" i="1"/>
  <c r="H1403" i="1" s="1"/>
  <c r="D1402" i="1"/>
  <c r="C1402"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D1338" i="1"/>
  <c r="C1338" i="1"/>
  <c r="D1337" i="1"/>
  <c r="C1337" i="1"/>
  <c r="D1336" i="1"/>
  <c r="C1336" i="1"/>
  <c r="D1335" i="1"/>
  <c r="C1335" i="1"/>
  <c r="D1334" i="1"/>
  <c r="C1334" i="1"/>
  <c r="D1333" i="1"/>
  <c r="C1333" i="1"/>
  <c r="D1332" i="1"/>
  <c r="C1332" i="1"/>
  <c r="D1331" i="1"/>
  <c r="C1331" i="1"/>
  <c r="D1330" i="1"/>
  <c r="C1330"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G1262" i="1"/>
  <c r="D1262" i="1"/>
  <c r="C1262" i="1"/>
  <c r="H1262" i="1" s="1"/>
  <c r="G1261" i="1"/>
  <c r="D1261" i="1"/>
  <c r="C1261" i="1"/>
  <c r="H1261" i="1" s="1"/>
  <c r="G1260" i="1"/>
  <c r="D1260" i="1"/>
  <c r="C1260" i="1"/>
  <c r="H1260" i="1" s="1"/>
  <c r="G1259" i="1"/>
  <c r="D1259" i="1"/>
  <c r="C1259" i="1"/>
  <c r="H1259" i="1" s="1"/>
  <c r="G1258" i="1"/>
  <c r="D1258" i="1"/>
  <c r="C1258" i="1"/>
  <c r="H1258" i="1" s="1"/>
  <c r="G1257" i="1"/>
  <c r="D1257" i="1"/>
  <c r="C1257" i="1"/>
  <c r="H1257" i="1" s="1"/>
  <c r="G1256" i="1"/>
  <c r="D1256" i="1"/>
  <c r="C1256" i="1"/>
  <c r="H1256" i="1" s="1"/>
  <c r="G1255" i="1"/>
  <c r="D1255" i="1"/>
  <c r="C1255" i="1"/>
  <c r="H1255" i="1" s="1"/>
  <c r="G1254" i="1"/>
  <c r="D1254" i="1"/>
  <c r="C1254" i="1"/>
  <c r="H1254" i="1" s="1"/>
  <c r="G1253" i="1"/>
  <c r="D1253" i="1"/>
  <c r="C1253" i="1"/>
  <c r="H1253" i="1" s="1"/>
  <c r="G1252" i="1"/>
  <c r="D1252" i="1"/>
  <c r="C1252" i="1"/>
  <c r="H1252" i="1" s="1"/>
  <c r="G1251" i="1"/>
  <c r="D1251" i="1"/>
  <c r="C1251" i="1"/>
  <c r="H1251" i="1" s="1"/>
  <c r="G1250" i="1"/>
  <c r="D1250" i="1"/>
  <c r="C1250" i="1"/>
  <c r="H1250" i="1" s="1"/>
  <c r="G1249" i="1"/>
  <c r="D1249" i="1"/>
  <c r="C1249" i="1"/>
  <c r="H1249" i="1" s="1"/>
  <c r="G1248" i="1"/>
  <c r="D1248" i="1"/>
  <c r="C1248" i="1"/>
  <c r="H1248" i="1" s="1"/>
  <c r="G1247" i="1"/>
  <c r="D1247" i="1"/>
  <c r="C1247" i="1"/>
  <c r="H1247" i="1" s="1"/>
  <c r="G1246" i="1"/>
  <c r="D1246" i="1"/>
  <c r="C1246" i="1"/>
  <c r="H1246" i="1" s="1"/>
  <c r="G1245" i="1"/>
  <c r="D1245" i="1"/>
  <c r="C1245" i="1"/>
  <c r="H1245" i="1" s="1"/>
  <c r="D1244" i="1"/>
  <c r="C1244" i="1"/>
  <c r="H1244" i="1" s="1"/>
  <c r="G1243" i="1"/>
  <c r="D1243" i="1"/>
  <c r="C1243" i="1"/>
  <c r="H1243" i="1" s="1"/>
  <c r="G1242" i="1"/>
  <c r="D1242" i="1"/>
  <c r="C1242" i="1"/>
  <c r="H1242" i="1" s="1"/>
  <c r="D1241" i="1"/>
  <c r="C1241" i="1"/>
  <c r="H1241" i="1" s="1"/>
  <c r="D1240" i="1"/>
  <c r="C1240" i="1"/>
  <c r="H1240" i="1" s="1"/>
  <c r="G1239" i="1"/>
  <c r="D1239" i="1"/>
  <c r="C1239" i="1"/>
  <c r="H1239" i="1" s="1"/>
  <c r="G1238" i="1"/>
  <c r="D1238" i="1"/>
  <c r="C1238" i="1"/>
  <c r="H1238" i="1" s="1"/>
  <c r="G1237" i="1"/>
  <c r="D1237" i="1"/>
  <c r="C1237" i="1"/>
  <c r="H1237" i="1" s="1"/>
  <c r="D1236" i="1"/>
  <c r="C1236" i="1"/>
  <c r="H1236" i="1" s="1"/>
  <c r="D1235" i="1"/>
  <c r="G1234" i="1"/>
  <c r="D1234" i="1"/>
  <c r="C1234" i="1"/>
  <c r="H1234" i="1" s="1"/>
  <c r="G1233" i="1"/>
  <c r="D1233" i="1"/>
  <c r="C1233" i="1"/>
  <c r="H1233" i="1" s="1"/>
  <c r="D1232" i="1"/>
  <c r="C1232" i="1"/>
  <c r="H1232" i="1" s="1"/>
  <c r="G1231" i="1"/>
  <c r="D1231" i="1"/>
  <c r="C1231" i="1"/>
  <c r="H1231" i="1" s="1"/>
  <c r="D1230" i="1"/>
  <c r="G1230" i="1" s="1"/>
  <c r="C1230" i="1"/>
  <c r="G1229" i="1"/>
  <c r="D1229" i="1"/>
  <c r="C1229" i="1"/>
  <c r="H1229" i="1" s="1"/>
  <c r="D1228" i="1"/>
  <c r="G1228" i="1" s="1"/>
  <c r="C1228" i="1"/>
  <c r="H1228" i="1" s="1"/>
  <c r="D1227" i="1"/>
  <c r="C1227" i="1"/>
  <c r="D1226" i="1"/>
  <c r="C1226" i="1"/>
  <c r="H1226" i="1" s="1"/>
  <c r="G1225" i="1"/>
  <c r="D1225" i="1"/>
  <c r="C1225" i="1"/>
  <c r="H1225" i="1" s="1"/>
  <c r="G1224" i="1"/>
  <c r="D1224" i="1"/>
  <c r="C1224" i="1"/>
  <c r="H1224" i="1" s="1"/>
  <c r="D1223" i="1"/>
  <c r="G1221" i="1"/>
  <c r="D1221" i="1"/>
  <c r="C1221" i="1"/>
  <c r="H1221" i="1" s="1"/>
  <c r="D1220" i="1"/>
  <c r="C1220" i="1"/>
  <c r="H1220" i="1" s="1"/>
  <c r="D1219" i="1"/>
  <c r="G1218" i="1"/>
  <c r="D1218" i="1"/>
  <c r="C1218" i="1"/>
  <c r="H1218" i="1" s="1"/>
  <c r="D1217" i="1"/>
  <c r="C1217" i="1"/>
  <c r="H1217" i="1" s="1"/>
  <c r="D1216" i="1"/>
  <c r="D1215" i="1"/>
  <c r="G1213" i="1"/>
  <c r="D1213" i="1"/>
  <c r="C1213" i="1"/>
  <c r="H1213" i="1" s="1"/>
  <c r="G1212" i="1"/>
  <c r="D1212" i="1"/>
  <c r="C1212" i="1"/>
  <c r="H1212" i="1" s="1"/>
  <c r="G1211" i="1"/>
  <c r="D1211" i="1"/>
  <c r="C1211" i="1"/>
  <c r="H1211" i="1" s="1"/>
  <c r="G1210" i="1"/>
  <c r="D1210" i="1"/>
  <c r="C1210" i="1"/>
  <c r="H1210" i="1" s="1"/>
  <c r="G1209" i="1"/>
  <c r="D1209" i="1"/>
  <c r="C1209" i="1"/>
  <c r="H1209" i="1" s="1"/>
  <c r="G1208" i="1"/>
  <c r="D1208" i="1"/>
  <c r="C1208" i="1"/>
  <c r="H1208" i="1" s="1"/>
  <c r="G1207" i="1"/>
  <c r="D1207" i="1"/>
  <c r="C1207" i="1"/>
  <c r="H1207" i="1" s="1"/>
  <c r="G1206" i="1"/>
  <c r="D1206" i="1"/>
  <c r="C1206" i="1"/>
  <c r="H1206" i="1" s="1"/>
  <c r="G1205" i="1"/>
  <c r="D1205" i="1"/>
  <c r="C1205" i="1"/>
  <c r="H1205" i="1" s="1"/>
  <c r="G1204" i="1"/>
  <c r="D1204" i="1"/>
  <c r="C1204" i="1"/>
  <c r="H1204" i="1" s="1"/>
  <c r="G1203" i="1"/>
  <c r="D1203" i="1"/>
  <c r="C1203" i="1"/>
  <c r="H1203" i="1" s="1"/>
  <c r="G1202" i="1"/>
  <c r="D1202" i="1"/>
  <c r="C1202" i="1"/>
  <c r="H1202" i="1" s="1"/>
  <c r="G1201" i="1"/>
  <c r="D1201" i="1"/>
  <c r="C1201" i="1"/>
  <c r="H1201" i="1" s="1"/>
  <c r="G1200" i="1"/>
  <c r="D1200" i="1"/>
  <c r="C1200" i="1"/>
  <c r="H1200" i="1" s="1"/>
  <c r="D1199" i="1"/>
  <c r="C1199" i="1"/>
  <c r="H1199" i="1" s="1"/>
  <c r="D1198" i="1"/>
  <c r="C1198" i="1"/>
  <c r="H1198" i="1" s="1"/>
  <c r="G1197" i="1"/>
  <c r="D1197" i="1"/>
  <c r="C1197" i="1"/>
  <c r="H1197" i="1" s="1"/>
  <c r="G1196" i="1"/>
  <c r="D1196" i="1"/>
  <c r="C1196" i="1"/>
  <c r="H1196" i="1" s="1"/>
  <c r="D1195" i="1"/>
  <c r="C1195" i="1"/>
  <c r="H1195" i="1" s="1"/>
  <c r="D1194" i="1"/>
  <c r="C1194" i="1"/>
  <c r="H1194" i="1" s="1"/>
  <c r="G1193" i="1"/>
  <c r="D1193" i="1"/>
  <c r="C1193" i="1"/>
  <c r="H1193" i="1" s="1"/>
  <c r="G1192" i="1"/>
  <c r="D1192" i="1"/>
  <c r="C1192" i="1"/>
  <c r="H1192" i="1" s="1"/>
  <c r="D1191" i="1"/>
  <c r="C1191" i="1"/>
  <c r="H1191" i="1" s="1"/>
  <c r="D1190" i="1"/>
  <c r="C1190" i="1"/>
  <c r="H1190" i="1" s="1"/>
  <c r="G1189" i="1"/>
  <c r="D1189" i="1"/>
  <c r="C1189" i="1"/>
  <c r="H1189" i="1" s="1"/>
  <c r="G1188" i="1"/>
  <c r="D1188" i="1"/>
  <c r="C1188" i="1"/>
  <c r="H1188" i="1" s="1"/>
  <c r="D1187" i="1"/>
  <c r="C1187" i="1"/>
  <c r="H1187" i="1" s="1"/>
  <c r="D1186" i="1"/>
  <c r="C1186" i="1"/>
  <c r="H1186" i="1" s="1"/>
  <c r="G1185" i="1"/>
  <c r="D1185" i="1"/>
  <c r="C1185" i="1"/>
  <c r="H1185" i="1" s="1"/>
  <c r="D1184" i="1"/>
  <c r="G1182" i="1"/>
  <c r="D1182" i="1"/>
  <c r="C1182" i="1"/>
  <c r="H1182" i="1" s="1"/>
  <c r="G1181" i="1"/>
  <c r="D1181" i="1"/>
  <c r="C1181" i="1"/>
  <c r="H1181" i="1" s="1"/>
  <c r="D1180" i="1"/>
  <c r="C1180" i="1"/>
  <c r="H1180" i="1" s="1"/>
  <c r="D1179" i="1"/>
  <c r="C1179" i="1"/>
  <c r="H1179" i="1" s="1"/>
  <c r="G1178" i="1"/>
  <c r="D1178" i="1"/>
  <c r="C1178" i="1"/>
  <c r="H1178" i="1" s="1"/>
  <c r="G1177" i="1"/>
  <c r="D1177" i="1"/>
  <c r="C1177" i="1"/>
  <c r="H1177" i="1" s="1"/>
  <c r="D1176" i="1"/>
  <c r="C1176" i="1"/>
  <c r="H1176" i="1" s="1"/>
  <c r="D1175" i="1"/>
  <c r="C1175" i="1"/>
  <c r="H1175" i="1" s="1"/>
  <c r="G1174" i="1"/>
  <c r="D1174" i="1"/>
  <c r="C1174" i="1"/>
  <c r="H1174" i="1" s="1"/>
  <c r="G1173" i="1"/>
  <c r="D1173" i="1"/>
  <c r="C1173" i="1"/>
  <c r="H1173" i="1" s="1"/>
  <c r="D1172" i="1"/>
  <c r="C1172" i="1"/>
  <c r="H1172" i="1" s="1"/>
  <c r="D1171" i="1"/>
  <c r="C1171" i="1"/>
  <c r="H1171" i="1" s="1"/>
  <c r="G1170" i="1"/>
  <c r="D1170" i="1"/>
  <c r="C1170" i="1"/>
  <c r="H1170" i="1" s="1"/>
  <c r="G1169" i="1"/>
  <c r="D1169" i="1"/>
  <c r="C1169" i="1"/>
  <c r="H1169" i="1" s="1"/>
  <c r="D1168" i="1"/>
  <c r="C1168" i="1"/>
  <c r="H1168" i="1" s="1"/>
  <c r="D1167" i="1"/>
  <c r="C1167" i="1"/>
  <c r="H1167" i="1" s="1"/>
  <c r="G1166" i="1"/>
  <c r="D1166" i="1"/>
  <c r="C1166" i="1"/>
  <c r="H1166" i="1" s="1"/>
  <c r="D1165" i="1"/>
  <c r="C1165" i="1"/>
  <c r="H1165" i="1" s="1"/>
  <c r="D1164" i="1"/>
  <c r="C1164" i="1"/>
  <c r="H1164" i="1" s="1"/>
  <c r="D1163" i="1"/>
  <c r="C1163" i="1"/>
  <c r="H1163" i="1" s="1"/>
  <c r="G1162" i="1"/>
  <c r="D1162" i="1"/>
  <c r="C1162" i="1"/>
  <c r="H1162" i="1" s="1"/>
  <c r="G1161" i="1"/>
  <c r="D1161" i="1"/>
  <c r="C1161" i="1"/>
  <c r="H1161" i="1" s="1"/>
  <c r="D1160" i="1"/>
  <c r="C1160" i="1"/>
  <c r="H1160" i="1" s="1"/>
  <c r="D1159" i="1"/>
  <c r="C1159" i="1"/>
  <c r="H1159" i="1" s="1"/>
  <c r="G1158" i="1"/>
  <c r="D1158" i="1"/>
  <c r="C1158" i="1"/>
  <c r="H1158" i="1" s="1"/>
  <c r="D1157" i="1"/>
  <c r="D1156" i="1"/>
  <c r="C1156" i="1"/>
  <c r="H1156" i="1" s="1"/>
  <c r="D1155" i="1"/>
  <c r="C1155" i="1"/>
  <c r="H1155" i="1" s="1"/>
  <c r="D1154" i="1"/>
  <c r="D1151" i="1"/>
  <c r="C1151" i="1"/>
  <c r="H1151" i="1" s="1"/>
  <c r="D1150" i="1"/>
  <c r="C1150" i="1"/>
  <c r="H1150" i="1" s="1"/>
  <c r="D1149" i="1"/>
  <c r="C1149" i="1"/>
  <c r="H1149" i="1" s="1"/>
  <c r="D1148" i="1"/>
  <c r="G1147" i="1"/>
  <c r="D1147" i="1"/>
  <c r="C1147" i="1"/>
  <c r="H1147" i="1" s="1"/>
  <c r="D1146" i="1"/>
  <c r="C1146" i="1"/>
  <c r="H1146" i="1" s="1"/>
  <c r="D1145" i="1"/>
  <c r="C1145" i="1"/>
  <c r="H1145" i="1" s="1"/>
  <c r="G1144" i="1"/>
  <c r="D1144" i="1"/>
  <c r="C1144" i="1"/>
  <c r="H1144" i="1" s="1"/>
  <c r="G1143" i="1"/>
  <c r="D1143" i="1"/>
  <c r="C1143" i="1"/>
  <c r="H1143" i="1" s="1"/>
  <c r="D1142" i="1"/>
  <c r="C1142" i="1"/>
  <c r="H1142" i="1" s="1"/>
  <c r="D1141" i="1"/>
  <c r="C1141" i="1"/>
  <c r="H1141" i="1" s="1"/>
  <c r="G1140" i="1"/>
  <c r="D1140" i="1"/>
  <c r="C1140" i="1"/>
  <c r="H1140" i="1" s="1"/>
  <c r="G1139" i="1"/>
  <c r="D1139" i="1"/>
  <c r="C1139" i="1"/>
  <c r="H1139" i="1" s="1"/>
  <c r="D1138" i="1"/>
  <c r="C1138" i="1"/>
  <c r="H1138" i="1" s="1"/>
  <c r="D1137" i="1"/>
  <c r="C1137" i="1"/>
  <c r="H1137" i="1" s="1"/>
  <c r="D1136" i="1"/>
  <c r="C1136" i="1"/>
  <c r="H1136" i="1" s="1"/>
  <c r="D1135" i="1"/>
  <c r="C1135" i="1"/>
  <c r="H1135" i="1" s="1"/>
  <c r="D1134" i="1"/>
  <c r="C1134" i="1"/>
  <c r="H1134" i="1" s="1"/>
  <c r="D1133" i="1"/>
  <c r="C1133" i="1"/>
  <c r="H1133" i="1" s="1"/>
  <c r="G1132" i="1"/>
  <c r="D1132" i="1"/>
  <c r="C1132" i="1"/>
  <c r="H1132" i="1" s="1"/>
  <c r="G1131" i="1"/>
  <c r="D1131" i="1"/>
  <c r="C1131" i="1"/>
  <c r="H1131" i="1" s="1"/>
  <c r="D1130" i="1"/>
  <c r="C1130" i="1"/>
  <c r="H1130" i="1" s="1"/>
  <c r="D1129" i="1"/>
  <c r="C1129" i="1"/>
  <c r="H1129" i="1" s="1"/>
  <c r="G1128" i="1"/>
  <c r="D1128" i="1"/>
  <c r="C1128" i="1"/>
  <c r="H1128" i="1" s="1"/>
  <c r="D1127" i="1"/>
  <c r="C1127" i="1"/>
  <c r="H1127" i="1" s="1"/>
  <c r="D1126" i="1"/>
  <c r="C1126" i="1"/>
  <c r="H1126" i="1" s="1"/>
  <c r="D1125" i="1"/>
  <c r="C1125" i="1"/>
  <c r="H1125" i="1" s="1"/>
  <c r="D1124" i="1"/>
  <c r="G1123" i="1"/>
  <c r="D1123" i="1"/>
  <c r="C1123" i="1"/>
  <c r="H1123" i="1" s="1"/>
  <c r="D1122" i="1"/>
  <c r="C1122" i="1"/>
  <c r="H1122" i="1" s="1"/>
  <c r="D1121" i="1"/>
  <c r="C1121" i="1"/>
  <c r="H1121" i="1" s="1"/>
  <c r="G1120" i="1"/>
  <c r="D1120" i="1"/>
  <c r="C1120" i="1"/>
  <c r="H1120" i="1" s="1"/>
  <c r="G1119" i="1"/>
  <c r="D1119" i="1"/>
  <c r="C1119" i="1"/>
  <c r="H1119" i="1" s="1"/>
  <c r="D1118" i="1"/>
  <c r="C1118" i="1"/>
  <c r="H1118" i="1" s="1"/>
  <c r="D1117" i="1"/>
  <c r="C1117" i="1"/>
  <c r="H1117" i="1" s="1"/>
  <c r="G1116" i="1"/>
  <c r="D1116" i="1"/>
  <c r="C1116" i="1"/>
  <c r="H1116" i="1" s="1"/>
  <c r="G1115" i="1"/>
  <c r="D1115" i="1"/>
  <c r="C1115" i="1"/>
  <c r="H1115" i="1" s="1"/>
  <c r="D1114" i="1"/>
  <c r="C1114" i="1"/>
  <c r="H1114" i="1" s="1"/>
  <c r="D1113" i="1"/>
  <c r="C1113" i="1"/>
  <c r="H1113" i="1" s="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G1064" i="1"/>
  <c r="D1064" i="1"/>
  <c r="C1064" i="1"/>
  <c r="H1064" i="1" s="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D1054" i="1"/>
  <c r="C1054" i="1"/>
  <c r="H1054" i="1" s="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D1033" i="1"/>
  <c r="C1033" i="1"/>
  <c r="G1033" i="1" s="1"/>
  <c r="H1032" i="1"/>
  <c r="D1032" i="1"/>
  <c r="C1032" i="1"/>
  <c r="G1032" i="1" s="1"/>
  <c r="H1031" i="1"/>
  <c r="G1031" i="1"/>
  <c r="D1031" i="1"/>
  <c r="C1031" i="1"/>
  <c r="D1030" i="1"/>
  <c r="C1030" i="1"/>
  <c r="G1030" i="1" s="1"/>
  <c r="H1029" i="1"/>
  <c r="D1029" i="1"/>
  <c r="C1029" i="1"/>
  <c r="G1029" i="1" s="1"/>
  <c r="H1028" i="1"/>
  <c r="D1028" i="1"/>
  <c r="C1028" i="1"/>
  <c r="G1028" i="1" s="1"/>
  <c r="H1027" i="1"/>
  <c r="G1027" i="1"/>
  <c r="D1027" i="1"/>
  <c r="C1027" i="1"/>
  <c r="H1026" i="1"/>
  <c r="D1026" i="1"/>
  <c r="C1026" i="1"/>
  <c r="G1026" i="1" s="1"/>
  <c r="D1025" i="1"/>
  <c r="C1025" i="1"/>
  <c r="H1025" i="1" s="1"/>
  <c r="H1024" i="1"/>
  <c r="G1024" i="1"/>
  <c r="D1024" i="1"/>
  <c r="C1024" i="1"/>
  <c r="D1023" i="1"/>
  <c r="C1023" i="1"/>
  <c r="H1023" i="1" s="1"/>
  <c r="H1022" i="1"/>
  <c r="G1022" i="1"/>
  <c r="D1022" i="1"/>
  <c r="C1022" i="1"/>
  <c r="H1021" i="1"/>
  <c r="G1021" i="1"/>
  <c r="D1021" i="1"/>
  <c r="C1021" i="1"/>
  <c r="H1020" i="1"/>
  <c r="G1020" i="1"/>
  <c r="D1020" i="1"/>
  <c r="C1020" i="1"/>
  <c r="H1019" i="1"/>
  <c r="G1019" i="1"/>
  <c r="D1019" i="1"/>
  <c r="C1019" i="1"/>
  <c r="D1018" i="1"/>
  <c r="C1018" i="1"/>
  <c r="H1018" i="1" s="1"/>
  <c r="D1017" i="1"/>
  <c r="C1017" i="1"/>
  <c r="H1017" i="1" s="1"/>
  <c r="D1016" i="1"/>
  <c r="C1016" i="1"/>
  <c r="H1016" i="1" s="1"/>
  <c r="H1015" i="1"/>
  <c r="G1015" i="1"/>
  <c r="D1015" i="1"/>
  <c r="C1015" i="1"/>
  <c r="D1014" i="1"/>
  <c r="C1014" i="1"/>
  <c r="H1014" i="1" s="1"/>
  <c r="D1013" i="1"/>
  <c r="D1012" i="1"/>
  <c r="C1012" i="1"/>
  <c r="H1012" i="1" s="1"/>
  <c r="H1011" i="1"/>
  <c r="G1011" i="1"/>
  <c r="D1011" i="1"/>
  <c r="C1011" i="1"/>
  <c r="H1010" i="1"/>
  <c r="G1010" i="1"/>
  <c r="D1010" i="1"/>
  <c r="C1010" i="1"/>
  <c r="H1009" i="1"/>
  <c r="G1009" i="1"/>
  <c r="D1009" i="1"/>
  <c r="C1009" i="1"/>
  <c r="D1008" i="1"/>
  <c r="C1008" i="1"/>
  <c r="H1008" i="1" s="1"/>
  <c r="D1007" i="1"/>
  <c r="C1007" i="1"/>
  <c r="H1007" i="1" s="1"/>
  <c r="D1006" i="1"/>
  <c r="C1006" i="1"/>
  <c r="H1006" i="1" s="1"/>
  <c r="H1005" i="1"/>
  <c r="G1005" i="1"/>
  <c r="D1005" i="1"/>
  <c r="C1005" i="1"/>
  <c r="D1004" i="1"/>
  <c r="C1004" i="1"/>
  <c r="H1004" i="1" s="1"/>
  <c r="D1003" i="1"/>
  <c r="C1003" i="1"/>
  <c r="H1003" i="1" s="1"/>
  <c r="D1002" i="1"/>
  <c r="C1002" i="1"/>
  <c r="H1002" i="1" s="1"/>
  <c r="H1001" i="1"/>
  <c r="G1001" i="1"/>
  <c r="D1001" i="1"/>
  <c r="C1001" i="1"/>
  <c r="D1000" i="1"/>
  <c r="C1000" i="1"/>
  <c r="H1000" i="1" s="1"/>
  <c r="D999" i="1"/>
  <c r="C999" i="1"/>
  <c r="H999" i="1" s="1"/>
  <c r="D998" i="1"/>
  <c r="C998" i="1"/>
  <c r="H998" i="1" s="1"/>
  <c r="D997" i="1"/>
  <c r="C997" i="1"/>
  <c r="H997" i="1" s="1"/>
  <c r="D996" i="1"/>
  <c r="C996" i="1"/>
  <c r="H996" i="1" s="1"/>
  <c r="H995" i="1"/>
  <c r="G995" i="1"/>
  <c r="D995" i="1"/>
  <c r="C995" i="1"/>
  <c r="H994" i="1"/>
  <c r="G994" i="1"/>
  <c r="D994" i="1"/>
  <c r="C994" i="1"/>
  <c r="D993" i="1"/>
  <c r="C993" i="1"/>
  <c r="H993" i="1" s="1"/>
  <c r="H992" i="1"/>
  <c r="G992" i="1"/>
  <c r="D992" i="1"/>
  <c r="C992" i="1"/>
  <c r="D991" i="1"/>
  <c r="C991" i="1"/>
  <c r="H991" i="1" s="1"/>
  <c r="D990" i="1"/>
  <c r="H989" i="1"/>
  <c r="G989" i="1"/>
  <c r="D989" i="1"/>
  <c r="C989" i="1"/>
  <c r="H988" i="1"/>
  <c r="G988" i="1"/>
  <c r="D988" i="1"/>
  <c r="C988" i="1"/>
  <c r="H987" i="1"/>
  <c r="G987" i="1"/>
  <c r="D987" i="1"/>
  <c r="C987" i="1"/>
  <c r="D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G945" i="1"/>
  <c r="D945" i="1"/>
  <c r="C945" i="1"/>
  <c r="H945" i="1" s="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D821" i="1"/>
  <c r="G821" i="1" s="1"/>
  <c r="C821" i="1"/>
  <c r="H820" i="1"/>
  <c r="G820" i="1"/>
  <c r="D820" i="1"/>
  <c r="C820" i="1"/>
  <c r="H819" i="1"/>
  <c r="G819" i="1"/>
  <c r="D819" i="1"/>
  <c r="C819" i="1"/>
  <c r="H818" i="1"/>
  <c r="G818" i="1"/>
  <c r="D818" i="1"/>
  <c r="C818" i="1"/>
  <c r="D817" i="1"/>
  <c r="C817" i="1"/>
  <c r="H817" i="1" s="1"/>
  <c r="G816" i="1"/>
  <c r="D816" i="1"/>
  <c r="C816" i="1"/>
  <c r="H816" i="1" s="1"/>
  <c r="H815" i="1"/>
  <c r="G815" i="1"/>
  <c r="D815" i="1"/>
  <c r="C815" i="1"/>
  <c r="H814" i="1"/>
  <c r="G814" i="1"/>
  <c r="D814" i="1"/>
  <c r="C814" i="1"/>
  <c r="H813" i="1"/>
  <c r="G813" i="1"/>
  <c r="D813" i="1"/>
  <c r="C813" i="1"/>
  <c r="H812" i="1"/>
  <c r="G812" i="1"/>
  <c r="D812" i="1"/>
  <c r="C812" i="1"/>
  <c r="H811" i="1"/>
  <c r="G811" i="1"/>
  <c r="D811" i="1"/>
  <c r="C811" i="1"/>
  <c r="H810" i="1"/>
  <c r="G810" i="1"/>
  <c r="D810" i="1"/>
  <c r="C810" i="1"/>
  <c r="D809" i="1"/>
  <c r="C809" i="1"/>
  <c r="H809" i="1" s="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C719" i="1"/>
  <c r="H719" i="1" s="1"/>
  <c r="H718" i="1"/>
  <c r="G718" i="1"/>
  <c r="D718" i="1"/>
  <c r="C718" i="1"/>
  <c r="H717" i="1"/>
  <c r="G717" i="1"/>
  <c r="D717" i="1"/>
  <c r="C717" i="1"/>
  <c r="H716" i="1"/>
  <c r="G716" i="1"/>
  <c r="D716" i="1"/>
  <c r="C716" i="1"/>
  <c r="G715" i="1"/>
  <c r="D715" i="1"/>
  <c r="C715" i="1"/>
  <c r="H715" i="1" s="1"/>
  <c r="H714" i="1"/>
  <c r="G714" i="1"/>
  <c r="D714" i="1"/>
  <c r="C714" i="1"/>
  <c r="H713" i="1"/>
  <c r="G713" i="1"/>
  <c r="D713" i="1"/>
  <c r="C713" i="1"/>
  <c r="H712" i="1"/>
  <c r="G712" i="1"/>
  <c r="D712" i="1"/>
  <c r="C712" i="1"/>
  <c r="G711" i="1"/>
  <c r="D711" i="1"/>
  <c r="C711" i="1"/>
  <c r="H711" i="1" s="1"/>
  <c r="G710" i="1"/>
  <c r="D710" i="1"/>
  <c r="C710" i="1"/>
  <c r="H710" i="1" s="1"/>
  <c r="G709" i="1"/>
  <c r="D709" i="1"/>
  <c r="C709" i="1"/>
  <c r="H709" i="1" s="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G687" i="1"/>
  <c r="D687" i="1"/>
  <c r="C687" i="1"/>
  <c r="H687" i="1" s="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G664" i="1"/>
  <c r="D664" i="1"/>
  <c r="C664" i="1"/>
  <c r="H664" i="1" s="1"/>
  <c r="H663" i="1"/>
  <c r="G663" i="1"/>
  <c r="D663" i="1"/>
  <c r="C663" i="1"/>
  <c r="H662" i="1"/>
  <c r="D662" i="1"/>
  <c r="C662" i="1"/>
  <c r="G662" i="1" s="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D645" i="1"/>
  <c r="C645" i="1"/>
  <c r="H644" i="1"/>
  <c r="D644" i="1"/>
  <c r="C644" i="1"/>
  <c r="G644" i="1" s="1"/>
  <c r="H643" i="1"/>
  <c r="D643" i="1"/>
  <c r="C643" i="1"/>
  <c r="G643" i="1" s="1"/>
  <c r="D642" i="1"/>
  <c r="C642" i="1"/>
  <c r="G641" i="1"/>
  <c r="D641" i="1"/>
  <c r="C641" i="1"/>
  <c r="H641" i="1" s="1"/>
  <c r="H632" i="1"/>
  <c r="G632" i="1"/>
  <c r="D632" i="1"/>
  <c r="C632" i="1"/>
  <c r="H631" i="1"/>
  <c r="G631" i="1"/>
  <c r="D631" i="1"/>
  <c r="C631" i="1"/>
  <c r="D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G598" i="1"/>
  <c r="D598" i="1"/>
  <c r="C598" i="1"/>
  <c r="H598" i="1" s="1"/>
  <c r="G597" i="1"/>
  <c r="D597" i="1"/>
  <c r="C597" i="1"/>
  <c r="H597" i="1" s="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D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4" i="1"/>
  <c r="D413" i="1"/>
  <c r="C413" i="1"/>
  <c r="H413" i="1" s="1"/>
  <c r="D411" i="1"/>
  <c r="H406" i="1"/>
  <c r="G406" i="1"/>
  <c r="D406" i="1"/>
  <c r="C406" i="1"/>
  <c r="D405" i="1"/>
  <c r="H405" i="1" s="1"/>
  <c r="C405" i="1"/>
  <c r="G405" i="1" s="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D388" i="1"/>
  <c r="C388" i="1"/>
  <c r="H388" i="1" s="1"/>
  <c r="H387" i="1"/>
  <c r="G387" i="1"/>
  <c r="D387" i="1"/>
  <c r="C387" i="1"/>
  <c r="D386" i="1"/>
  <c r="C386" i="1"/>
  <c r="H386" i="1" s="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D374" i="1"/>
  <c r="C374" i="1"/>
  <c r="H374" i="1" s="1"/>
  <c r="D373" i="1"/>
  <c r="C373" i="1"/>
  <c r="H373" i="1" s="1"/>
  <c r="H372" i="1"/>
  <c r="G372" i="1"/>
  <c r="D372" i="1"/>
  <c r="C372" i="1"/>
  <c r="D371" i="1"/>
  <c r="C371" i="1"/>
  <c r="H371" i="1" s="1"/>
  <c r="H370" i="1"/>
  <c r="G370" i="1"/>
  <c r="D370" i="1"/>
  <c r="C370" i="1"/>
  <c r="H369" i="1"/>
  <c r="G369" i="1"/>
  <c r="D369" i="1"/>
  <c r="C369" i="1"/>
  <c r="H368" i="1"/>
  <c r="G368" i="1"/>
  <c r="D368" i="1"/>
  <c r="C368" i="1"/>
  <c r="D367" i="1"/>
  <c r="C367" i="1"/>
  <c r="H367" i="1" s="1"/>
  <c r="H366" i="1"/>
  <c r="G366" i="1"/>
  <c r="D366" i="1"/>
  <c r="C366" i="1"/>
  <c r="D365" i="1"/>
  <c r="C365" i="1"/>
  <c r="H365" i="1" s="1"/>
  <c r="D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H292" i="1"/>
  <c r="G292" i="1"/>
  <c r="D292" i="1"/>
  <c r="C292" i="1"/>
  <c r="H291" i="1"/>
  <c r="D291" i="1"/>
  <c r="C291" i="1"/>
  <c r="G291" i="1" s="1"/>
  <c r="H290" i="1"/>
  <c r="G290" i="1"/>
  <c r="D290" i="1"/>
  <c r="C290" i="1"/>
  <c r="D289" i="1"/>
  <c r="C289" i="1"/>
  <c r="H289" i="1" s="1"/>
  <c r="D288" i="1"/>
  <c r="C288" i="1"/>
  <c r="H288" i="1" s="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D257" i="1"/>
  <c r="C257" i="1"/>
  <c r="H257" i="1" s="1"/>
  <c r="D256" i="1"/>
  <c r="C256" i="1"/>
  <c r="H256" i="1" s="1"/>
  <c r="D255" i="1"/>
  <c r="C255" i="1"/>
  <c r="H255" i="1" s="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G238" i="1"/>
  <c r="D238" i="1"/>
  <c r="C238" i="1"/>
  <c r="H238" i="1" s="1"/>
  <c r="H237" i="1"/>
  <c r="D237" i="1"/>
  <c r="G237" i="1" s="1"/>
  <c r="C237" i="1"/>
  <c r="D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D207" i="1"/>
  <c r="C207" i="1"/>
  <c r="G207" i="1" s="1"/>
  <c r="D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D191" i="1"/>
  <c r="C191" i="1"/>
  <c r="H191" i="1" s="1"/>
  <c r="H190" i="1"/>
  <c r="G190" i="1"/>
  <c r="D190" i="1"/>
  <c r="C190" i="1"/>
  <c r="D189" i="1"/>
  <c r="C189" i="1"/>
  <c r="H189" i="1" s="1"/>
  <c r="H188" i="1"/>
  <c r="G188" i="1"/>
  <c r="D188" i="1"/>
  <c r="C188" i="1"/>
  <c r="D187" i="1"/>
  <c r="C187" i="1"/>
  <c r="H187" i="1" s="1"/>
  <c r="D186" i="1"/>
  <c r="C186" i="1"/>
  <c r="H186" i="1" s="1"/>
  <c r="H185" i="1"/>
  <c r="G185" i="1"/>
  <c r="D185" i="1"/>
  <c r="C185" i="1"/>
  <c r="D184" i="1"/>
  <c r="H183" i="1"/>
  <c r="G183" i="1"/>
  <c r="D183" i="1"/>
  <c r="C183" i="1"/>
  <c r="D182" i="1"/>
  <c r="C182" i="1"/>
  <c r="H182" i="1" s="1"/>
  <c r="D181" i="1"/>
  <c r="C181" i="1"/>
  <c r="H181" i="1" s="1"/>
  <c r="D180" i="1"/>
  <c r="C180" i="1"/>
  <c r="H180" i="1" s="1"/>
  <c r="H179" i="1"/>
  <c r="G179" i="1"/>
  <c r="D179" i="1"/>
  <c r="C179" i="1"/>
  <c r="H178" i="1"/>
  <c r="G178" i="1"/>
  <c r="D178" i="1"/>
  <c r="C178" i="1"/>
  <c r="D177" i="1"/>
  <c r="C177" i="1"/>
  <c r="H177" i="1" s="1"/>
  <c r="D176" i="1"/>
  <c r="C176" i="1"/>
  <c r="H176" i="1" s="1"/>
  <c r="D175" i="1"/>
  <c r="C175" i="1"/>
  <c r="H175" i="1" s="1"/>
  <c r="D174" i="1"/>
  <c r="C174" i="1"/>
  <c r="H174" i="1" s="1"/>
  <c r="D173" i="1"/>
  <c r="C173" i="1"/>
  <c r="H173" i="1" s="1"/>
  <c r="D172" i="1"/>
  <c r="C172" i="1"/>
  <c r="H172" i="1" s="1"/>
  <c r="H171" i="1"/>
  <c r="G171" i="1"/>
  <c r="D171" i="1"/>
  <c r="C171" i="1"/>
  <c r="D170" i="1"/>
  <c r="C170" i="1"/>
  <c r="H170" i="1" s="1"/>
  <c r="D169" i="1"/>
  <c r="C169" i="1"/>
  <c r="H169" i="1" s="1"/>
  <c r="D168" i="1"/>
  <c r="C168" i="1"/>
  <c r="H168" i="1" s="1"/>
  <c r="H167" i="1"/>
  <c r="G167" i="1"/>
  <c r="D167" i="1"/>
  <c r="C167" i="1"/>
  <c r="D166" i="1"/>
  <c r="C166" i="1"/>
  <c r="H166" i="1" s="1"/>
  <c r="D165" i="1"/>
  <c r="C165" i="1"/>
  <c r="H165" i="1" s="1"/>
  <c r="H164" i="1"/>
  <c r="G164" i="1"/>
  <c r="D164" i="1"/>
  <c r="C164" i="1"/>
  <c r="H163" i="1"/>
  <c r="G163" i="1"/>
  <c r="D163" i="1"/>
  <c r="C163" i="1"/>
  <c r="G162" i="1"/>
  <c r="D162" i="1"/>
  <c r="C162" i="1"/>
  <c r="H162" i="1" s="1"/>
  <c r="H161" i="1"/>
  <c r="G161" i="1"/>
  <c r="D161" i="1"/>
  <c r="C161" i="1"/>
  <c r="G160" i="1"/>
  <c r="D160" i="1"/>
  <c r="C160" i="1"/>
  <c r="H160" i="1" s="1"/>
  <c r="H158" i="1"/>
  <c r="G158" i="1"/>
  <c r="D158" i="1"/>
  <c r="C158" i="1"/>
  <c r="H157" i="1"/>
  <c r="G157" i="1"/>
  <c r="D157" i="1"/>
  <c r="C157" i="1"/>
  <c r="H156" i="1"/>
  <c r="G156" i="1"/>
  <c r="D156" i="1"/>
  <c r="C156" i="1"/>
  <c r="D155" i="1"/>
  <c r="H154" i="1"/>
  <c r="G154" i="1"/>
  <c r="D154" i="1"/>
  <c r="C154" i="1"/>
  <c r="H153" i="1"/>
  <c r="G153" i="1"/>
  <c r="D153" i="1"/>
  <c r="C153" i="1"/>
  <c r="H152" i="1"/>
  <c r="G152" i="1"/>
  <c r="D152" i="1"/>
  <c r="C152" i="1"/>
  <c r="H151" i="1"/>
  <c r="G151" i="1"/>
  <c r="D151" i="1"/>
  <c r="C151" i="1"/>
  <c r="H150" i="1"/>
  <c r="G150" i="1"/>
  <c r="D150" i="1"/>
  <c r="C150" i="1"/>
  <c r="H149" i="1"/>
  <c r="G149" i="1"/>
  <c r="D149" i="1"/>
  <c r="C149" i="1"/>
  <c r="D148" i="1"/>
  <c r="D146" i="1"/>
  <c r="H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5" i="1" s="1"/>
  <c r="C135" i="1"/>
  <c r="H134" i="1"/>
  <c r="G134" i="1"/>
  <c r="D134" i="1"/>
  <c r="C134" i="1"/>
  <c r="H133" i="1"/>
  <c r="G133" i="1"/>
  <c r="D133" i="1"/>
  <c r="C133" i="1"/>
  <c r="H132" i="1"/>
  <c r="D132" i="1"/>
  <c r="C132" i="1"/>
  <c r="H131" i="1"/>
  <c r="D131" i="1"/>
  <c r="C131" i="1"/>
  <c r="G131" i="1" s="1"/>
  <c r="C130" i="1"/>
  <c r="C129" i="1"/>
  <c r="H128" i="1"/>
  <c r="G128" i="1"/>
  <c r="D128" i="1"/>
  <c r="C128" i="1"/>
  <c r="H127" i="1"/>
  <c r="G127" i="1"/>
  <c r="D127" i="1"/>
  <c r="C127" i="1"/>
  <c r="H126" i="1"/>
  <c r="G126" i="1"/>
  <c r="D126" i="1"/>
  <c r="C126" i="1"/>
  <c r="H125" i="1"/>
  <c r="G125" i="1"/>
  <c r="D125" i="1"/>
  <c r="C125" i="1"/>
  <c r="H124" i="1"/>
  <c r="G124" i="1"/>
  <c r="D124" i="1"/>
  <c r="C124" i="1"/>
  <c r="D123" i="1"/>
  <c r="C123" i="1"/>
  <c r="H123" i="1" s="1"/>
  <c r="D122" i="1"/>
  <c r="C122" i="1"/>
  <c r="H122" i="1" s="1"/>
  <c r="D121" i="1"/>
  <c r="C121" i="1"/>
  <c r="H121" i="1" s="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C113" i="1"/>
  <c r="G113" i="1" s="1"/>
  <c r="H112" i="1"/>
  <c r="G112" i="1"/>
  <c r="D112" i="1"/>
  <c r="C112" i="1"/>
  <c r="H111" i="1"/>
  <c r="G111" i="1"/>
  <c r="D111" i="1"/>
  <c r="C111" i="1"/>
  <c r="H110" i="1"/>
  <c r="G110" i="1"/>
  <c r="D110" i="1"/>
  <c r="C110" i="1"/>
  <c r="H109" i="1"/>
  <c r="G109" i="1"/>
  <c r="D109" i="1"/>
  <c r="C109" i="1"/>
  <c r="H108" i="1"/>
  <c r="D108" i="1"/>
  <c r="C108" i="1"/>
  <c r="G108" i="1" s="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D86" i="1"/>
  <c r="C86" i="1"/>
  <c r="G86" i="1" s="1"/>
  <c r="H85" i="1"/>
  <c r="G85" i="1"/>
  <c r="D85" i="1"/>
  <c r="C85" i="1"/>
  <c r="H84" i="1"/>
  <c r="G84" i="1"/>
  <c r="D84" i="1"/>
  <c r="C84" i="1"/>
  <c r="H83" i="1"/>
  <c r="G83" i="1"/>
  <c r="D83" i="1"/>
  <c r="C83" i="1"/>
  <c r="H82" i="1"/>
  <c r="G82" i="1"/>
  <c r="D82" i="1"/>
  <c r="C82" i="1"/>
  <c r="D81" i="1"/>
  <c r="C81" i="1"/>
  <c r="H81" i="1" s="1"/>
  <c r="H80" i="1"/>
  <c r="G80" i="1"/>
  <c r="D80" i="1"/>
  <c r="C80" i="1"/>
  <c r="D79" i="1"/>
  <c r="C79" i="1"/>
  <c r="H79" i="1" s="1"/>
  <c r="D78" i="1"/>
  <c r="H77" i="1"/>
  <c r="G77" i="1"/>
  <c r="D77" i="1"/>
  <c r="C77" i="1"/>
  <c r="D76" i="1"/>
  <c r="H76" i="1" s="1"/>
  <c r="C76" i="1"/>
  <c r="H75" i="1"/>
  <c r="G75" i="1"/>
  <c r="D75" i="1"/>
  <c r="C75" i="1"/>
  <c r="D74" i="1"/>
  <c r="C74" i="1"/>
  <c r="C73" i="1"/>
  <c r="H72" i="1"/>
  <c r="G72" i="1"/>
  <c r="D72" i="1"/>
  <c r="C72" i="1"/>
  <c r="G71" i="1"/>
  <c r="D71" i="1"/>
  <c r="C71" i="1"/>
  <c r="H71" i="1" s="1"/>
  <c r="G70" i="1"/>
  <c r="D70" i="1"/>
  <c r="C70" i="1"/>
  <c r="H70" i="1" s="1"/>
  <c r="H69" i="1"/>
  <c r="G69" i="1"/>
  <c r="D69" i="1"/>
  <c r="C69" i="1"/>
  <c r="H68" i="1"/>
  <c r="G68" i="1"/>
  <c r="D68" i="1"/>
  <c r="C68" i="1"/>
  <c r="H67" i="1"/>
  <c r="G67" i="1"/>
  <c r="D67" i="1"/>
  <c r="C67" i="1"/>
  <c r="H66" i="1"/>
  <c r="G66" i="1"/>
  <c r="D66" i="1"/>
  <c r="C66" i="1"/>
  <c r="H65" i="1"/>
  <c r="D65" i="1"/>
  <c r="C65" i="1"/>
  <c r="G65" i="1" s="1"/>
  <c r="H64" i="1"/>
  <c r="G64" i="1"/>
  <c r="D64" i="1"/>
  <c r="C64" i="1"/>
  <c r="H63" i="1"/>
  <c r="G63" i="1"/>
  <c r="D63" i="1"/>
  <c r="C63" i="1"/>
  <c r="H62" i="1"/>
  <c r="G62" i="1"/>
  <c r="D62" i="1"/>
  <c r="C62" i="1"/>
  <c r="H61" i="1"/>
  <c r="G61" i="1"/>
  <c r="D61" i="1"/>
  <c r="C61" i="1"/>
  <c r="H60" i="1"/>
  <c r="G60" i="1"/>
  <c r="D60" i="1"/>
  <c r="C60" i="1"/>
  <c r="H59" i="1"/>
  <c r="D59" i="1"/>
  <c r="C59" i="1"/>
  <c r="G59" i="1" s="1"/>
  <c r="D58" i="1"/>
  <c r="C58" i="1"/>
  <c r="G58" i="1" s="1"/>
  <c r="H57" i="1"/>
  <c r="G57" i="1"/>
  <c r="D57" i="1"/>
  <c r="C57" i="1"/>
  <c r="H56" i="1"/>
  <c r="G56" i="1"/>
  <c r="D56" i="1"/>
  <c r="C56" i="1"/>
  <c r="H55" i="1"/>
  <c r="G55" i="1"/>
  <c r="D55" i="1"/>
  <c r="C55" i="1"/>
  <c r="H54" i="1"/>
  <c r="G54" i="1"/>
  <c r="D54" i="1"/>
  <c r="C54" i="1"/>
  <c r="H53" i="1"/>
  <c r="G53" i="1"/>
  <c r="D53" i="1"/>
  <c r="C53" i="1"/>
  <c r="H52" i="1"/>
  <c r="D52" i="1"/>
  <c r="C52" i="1"/>
  <c r="G52" i="1" s="1"/>
  <c r="H51" i="1"/>
  <c r="D51" i="1"/>
  <c r="C51" i="1"/>
  <c r="G51" i="1" s="1"/>
  <c r="D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402" i="1" l="1"/>
  <c r="F107" i="6"/>
  <c r="H1409" i="1"/>
  <c r="E114" i="6"/>
  <c r="F115" i="6"/>
  <c r="H74" i="1"/>
  <c r="G135" i="1"/>
  <c r="G146" i="1"/>
  <c r="G1241" i="1"/>
  <c r="H1230" i="1"/>
  <c r="E281" i="9"/>
  <c r="B281" i="9" s="1"/>
  <c r="C1223" i="1"/>
  <c r="H1223" i="1" s="1"/>
  <c r="E245" i="5"/>
  <c r="D1222" i="1" s="1"/>
  <c r="G1222" i="1" s="1"/>
  <c r="F250" i="5"/>
  <c r="E279" i="9"/>
  <c r="B279" i="9" s="1"/>
  <c r="H1227" i="1"/>
  <c r="G1054" i="1"/>
  <c r="G809" i="1"/>
  <c r="D593" i="4"/>
  <c r="F593" i="4" s="1"/>
  <c r="H248" i="1"/>
  <c r="F252" i="4"/>
  <c r="F259" i="4"/>
  <c r="G256" i="1"/>
  <c r="E225" i="9"/>
  <c r="B225" i="9" s="1"/>
  <c r="H58" i="1"/>
  <c r="H642" i="1"/>
  <c r="H645" i="1"/>
  <c r="F652" i="4"/>
  <c r="E68" i="9"/>
  <c r="B68" i="9" s="1"/>
  <c r="E644" i="4"/>
  <c r="D638" i="1" s="1"/>
  <c r="H404" i="1"/>
  <c r="F216" i="9"/>
  <c r="F28" i="6"/>
  <c r="C1401" i="1"/>
  <c r="H1401" i="1" s="1"/>
  <c r="G1273" i="1"/>
  <c r="G1266" i="1"/>
  <c r="E290" i="9"/>
  <c r="B290" i="9" s="1"/>
  <c r="G1265" i="1"/>
  <c r="G1264" i="1"/>
  <c r="G1263" i="1"/>
  <c r="G1244" i="1"/>
  <c r="G1240" i="1"/>
  <c r="G1236" i="1"/>
  <c r="D258" i="5"/>
  <c r="G1232" i="1"/>
  <c r="C1222" i="1"/>
  <c r="G1227" i="1"/>
  <c r="G1223" i="1"/>
  <c r="D237" i="5"/>
  <c r="C1214" i="1" s="1"/>
  <c r="F246" i="5"/>
  <c r="G1226" i="1"/>
  <c r="C1219" i="1"/>
  <c r="G1220" i="1"/>
  <c r="C1216" i="1"/>
  <c r="H1216" i="1" s="1"/>
  <c r="C1215" i="1"/>
  <c r="G1217" i="1"/>
  <c r="G1216" i="1"/>
  <c r="H1184" i="1"/>
  <c r="G1184" i="1"/>
  <c r="C1183" i="1"/>
  <c r="F207" i="5"/>
  <c r="G1165" i="1"/>
  <c r="F180" i="5"/>
  <c r="C1157" i="1"/>
  <c r="G1154" i="1"/>
  <c r="C1148" i="1"/>
  <c r="G1151" i="1"/>
  <c r="G1136" i="1"/>
  <c r="G1127" i="1"/>
  <c r="G1135" i="1"/>
  <c r="H1030" i="1"/>
  <c r="F52" i="5"/>
  <c r="G1023" i="1"/>
  <c r="G1025" i="1"/>
  <c r="G1018" i="1"/>
  <c r="C1013" i="1"/>
  <c r="H1013" i="1" s="1"/>
  <c r="G1017" i="1"/>
  <c r="G1016" i="1"/>
  <c r="G1014" i="1"/>
  <c r="G1012" i="1"/>
  <c r="G1007" i="1"/>
  <c r="G1008" i="1"/>
  <c r="G1006" i="1"/>
  <c r="G1004" i="1"/>
  <c r="G1003" i="1"/>
  <c r="G1002" i="1"/>
  <c r="G1000" i="1"/>
  <c r="G999" i="1"/>
  <c r="G997" i="1"/>
  <c r="G998" i="1"/>
  <c r="G996" i="1"/>
  <c r="G991" i="1"/>
  <c r="G993" i="1"/>
  <c r="G986" i="1"/>
  <c r="H986" i="1"/>
  <c r="F8" i="5"/>
  <c r="G817" i="1"/>
  <c r="G719" i="1"/>
  <c r="E33" i="9"/>
  <c r="B33" i="9" s="1"/>
  <c r="G642" i="1"/>
  <c r="G645" i="1"/>
  <c r="C587" i="1"/>
  <c r="C412" i="1"/>
  <c r="G404" i="1"/>
  <c r="G373" i="1"/>
  <c r="G374" i="1"/>
  <c r="G386" i="1"/>
  <c r="G388" i="1"/>
  <c r="G371" i="1"/>
  <c r="G367" i="1"/>
  <c r="F369" i="4"/>
  <c r="G364" i="1"/>
  <c r="G365" i="1"/>
  <c r="D363" i="4"/>
  <c r="G413" i="1"/>
  <c r="D412" i="1"/>
  <c r="G412" i="1" s="1"/>
  <c r="F416" i="4"/>
  <c r="E643" i="4"/>
  <c r="D637" i="1" s="1"/>
  <c r="G289" i="1"/>
  <c r="G288" i="1"/>
  <c r="C411" i="1"/>
  <c r="D644" i="4"/>
  <c r="E273" i="9"/>
  <c r="B273" i="9" s="1"/>
  <c r="D643" i="4"/>
  <c r="C637" i="1" s="1"/>
  <c r="G248" i="1"/>
  <c r="G255" i="1"/>
  <c r="G257" i="1"/>
  <c r="G206" i="1"/>
  <c r="H206" i="1"/>
  <c r="F210" i="4"/>
  <c r="G191" i="1"/>
  <c r="C184" i="1"/>
  <c r="H184" i="1" s="1"/>
  <c r="G189" i="1"/>
  <c r="G187" i="1"/>
  <c r="G184" i="1"/>
  <c r="G186" i="1"/>
  <c r="G182" i="1"/>
  <c r="B220" i="9"/>
  <c r="G181" i="1"/>
  <c r="G180" i="1"/>
  <c r="G177" i="1"/>
  <c r="G176" i="1"/>
  <c r="G175" i="1"/>
  <c r="G173" i="1"/>
  <c r="G174" i="1"/>
  <c r="G172" i="1"/>
  <c r="G170" i="1"/>
  <c r="G169" i="1"/>
  <c r="G168" i="1"/>
  <c r="G165" i="1"/>
  <c r="G166" i="1"/>
  <c r="C155" i="1"/>
  <c r="G123" i="1"/>
  <c r="G121" i="1"/>
  <c r="G122" i="1"/>
  <c r="E37" i="9"/>
  <c r="B37" i="9" s="1"/>
  <c r="C102" i="1"/>
  <c r="B215" i="9"/>
  <c r="G79" i="1"/>
  <c r="G81" i="1"/>
  <c r="D82" i="4"/>
  <c r="E29" i="9"/>
  <c r="B29" i="9" s="1"/>
  <c r="C50" i="1"/>
  <c r="B216" i="9"/>
  <c r="E284" i="9"/>
  <c r="B284" i="9" s="1"/>
  <c r="H236" i="1"/>
  <c r="G236" i="1"/>
  <c r="D224" i="4"/>
  <c r="F240" i="4"/>
  <c r="G186" i="9"/>
  <c r="E186" i="9" s="1"/>
  <c r="B186" i="9" s="1"/>
  <c r="G132" i="1"/>
  <c r="D130" i="1"/>
  <c r="H130" i="1" s="1"/>
  <c r="F133" i="4"/>
  <c r="G129" i="1"/>
  <c r="G130" i="1"/>
  <c r="F134" i="4"/>
  <c r="G76" i="1"/>
  <c r="D73" i="1"/>
  <c r="H73" i="1" s="1"/>
  <c r="E6" i="4"/>
  <c r="D2" i="1" s="1"/>
  <c r="F77" i="4"/>
  <c r="G73" i="1"/>
  <c r="G74" i="1"/>
  <c r="D50" i="4"/>
  <c r="G1114" i="1"/>
  <c r="G1118" i="1"/>
  <c r="G1122" i="1"/>
  <c r="G1126" i="1"/>
  <c r="G1130" i="1"/>
  <c r="G1134" i="1"/>
  <c r="G1138" i="1"/>
  <c r="G1142" i="1"/>
  <c r="G1146" i="1"/>
  <c r="G1150" i="1"/>
  <c r="G1156" i="1"/>
  <c r="G1160" i="1"/>
  <c r="G1164" i="1"/>
  <c r="G1168" i="1"/>
  <c r="G1172" i="1"/>
  <c r="G1176" i="1"/>
  <c r="G1180" i="1"/>
  <c r="G1187" i="1"/>
  <c r="G1191" i="1"/>
  <c r="G1195" i="1"/>
  <c r="G1199" i="1"/>
  <c r="G1113" i="1"/>
  <c r="G1117" i="1"/>
  <c r="G1121" i="1"/>
  <c r="G1125" i="1"/>
  <c r="G1129" i="1"/>
  <c r="G1133" i="1"/>
  <c r="G1137" i="1"/>
  <c r="G1141" i="1"/>
  <c r="G1145" i="1"/>
  <c r="G1149" i="1"/>
  <c r="G1155" i="1"/>
  <c r="G1159" i="1"/>
  <c r="G1163" i="1"/>
  <c r="G1167" i="1"/>
  <c r="G1171" i="1"/>
  <c r="G1175" i="1"/>
  <c r="G1179" i="1"/>
  <c r="G1186" i="1"/>
  <c r="G1190" i="1"/>
  <c r="G1194" i="1"/>
  <c r="G1198" i="1"/>
  <c r="H1331" i="1"/>
  <c r="G1331" i="1"/>
  <c r="H1333" i="1"/>
  <c r="G1333" i="1"/>
  <c r="H1335" i="1"/>
  <c r="G1335" i="1"/>
  <c r="H1337" i="1"/>
  <c r="G1337" i="1"/>
  <c r="H1339" i="1"/>
  <c r="G1339"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G1267" i="1"/>
  <c r="G1268" i="1"/>
  <c r="G1269" i="1"/>
  <c r="G1270" i="1"/>
  <c r="G1271" i="1"/>
  <c r="G1272" i="1"/>
  <c r="H1330" i="1"/>
  <c r="G1330" i="1"/>
  <c r="H1332" i="1"/>
  <c r="G1332" i="1"/>
  <c r="H1334" i="1"/>
  <c r="G1334" i="1"/>
  <c r="H1336" i="1"/>
  <c r="G1336" i="1"/>
  <c r="H1338" i="1"/>
  <c r="G1338"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9" i="1"/>
  <c r="G1410" i="1"/>
  <c r="G1411" i="1"/>
  <c r="G1412" i="1"/>
  <c r="G1413" i="1"/>
  <c r="G1414" i="1"/>
  <c r="G1415" i="1"/>
  <c r="G1416" i="1"/>
  <c r="G1417" i="1"/>
  <c r="G1418" i="1"/>
  <c r="G1419" i="1"/>
  <c r="G1420" i="1"/>
  <c r="G1421" i="1"/>
  <c r="G1422" i="1"/>
  <c r="G1426" i="1"/>
  <c r="G1430" i="1"/>
  <c r="G1432" i="1"/>
  <c r="H1432" i="1"/>
  <c r="G1434" i="1"/>
  <c r="H1434" i="1"/>
  <c r="G1436" i="1"/>
  <c r="H1436" i="1"/>
  <c r="G1438" i="1"/>
  <c r="H1438" i="1"/>
  <c r="J1447" i="1"/>
  <c r="J1449" i="1"/>
  <c r="J1451" i="1"/>
  <c r="I1466" i="1"/>
  <c r="I1468" i="1"/>
  <c r="H1469" i="1"/>
  <c r="J1471" i="1"/>
  <c r="G1471" i="1"/>
  <c r="I1471" i="1" s="1"/>
  <c r="J1473" i="1"/>
  <c r="G1473" i="1"/>
  <c r="I1473" i="1" s="1"/>
  <c r="G1504" i="1"/>
  <c r="H1504" i="1"/>
  <c r="H1427" i="1"/>
  <c r="H1431" i="1"/>
  <c r="J1446" i="1"/>
  <c r="G1446" i="1"/>
  <c r="I1446" i="1" s="1"/>
  <c r="J1448" i="1"/>
  <c r="G1448" i="1"/>
  <c r="I1448" i="1" s="1"/>
  <c r="J1450" i="1"/>
  <c r="G1450" i="1"/>
  <c r="I1450" i="1" s="1"/>
  <c r="J1452" i="1"/>
  <c r="G1452" i="1"/>
  <c r="I1452" i="1" s="1"/>
  <c r="G1455" i="1"/>
  <c r="I1455" i="1" s="1"/>
  <c r="G1457" i="1"/>
  <c r="I1457" i="1" s="1"/>
  <c r="G1459" i="1"/>
  <c r="I1459" i="1" s="1"/>
  <c r="G1461" i="1"/>
  <c r="G1477" i="1"/>
  <c r="I1477" i="1" s="1"/>
  <c r="G1479" i="1"/>
  <c r="I1479" i="1" s="1"/>
  <c r="G1481" i="1"/>
  <c r="G1508" i="1"/>
  <c r="H1508" i="1"/>
  <c r="G1433" i="1"/>
  <c r="H1433" i="1"/>
  <c r="G1437" i="1"/>
  <c r="H1437" i="1"/>
  <c r="G1439" i="1"/>
  <c r="I1439" i="1" s="1"/>
  <c r="H1439" i="1"/>
  <c r="G1441" i="1"/>
  <c r="I1441" i="1" s="1"/>
  <c r="H1441" i="1"/>
  <c r="G1443" i="1"/>
  <c r="I1443" i="1" s="1"/>
  <c r="H1443" i="1"/>
  <c r="G1445" i="1"/>
  <c r="H1445" i="1"/>
  <c r="J1463" i="1"/>
  <c r="G1463" i="1"/>
  <c r="I1463" i="1" s="1"/>
  <c r="J1465" i="1"/>
  <c r="G1465" i="1"/>
  <c r="I1465" i="1" s="1"/>
  <c r="J1467" i="1"/>
  <c r="G1467" i="1"/>
  <c r="I1467" i="1" s="1"/>
  <c r="H1425" i="1"/>
  <c r="G1427" i="1"/>
  <c r="H1429" i="1"/>
  <c r="G1431" i="1"/>
  <c r="H1446" i="1"/>
  <c r="G1447" i="1"/>
  <c r="I1447" i="1" s="1"/>
  <c r="H1448" i="1"/>
  <c r="G1449" i="1"/>
  <c r="I1449" i="1" s="1"/>
  <c r="H1450" i="1"/>
  <c r="G1451" i="1"/>
  <c r="I1451" i="1" s="1"/>
  <c r="H1452" i="1"/>
  <c r="G1453" i="1"/>
  <c r="J1456" i="1"/>
  <c r="G1456" i="1"/>
  <c r="I1456" i="1" s="1"/>
  <c r="J1458" i="1"/>
  <c r="G1458" i="1"/>
  <c r="I1458" i="1" s="1"/>
  <c r="J1460" i="1"/>
  <c r="G1460" i="1"/>
  <c r="I1460" i="1" s="1"/>
  <c r="H1470" i="1"/>
  <c r="J1476" i="1"/>
  <c r="G1476" i="1"/>
  <c r="I1476" i="1" s="1"/>
  <c r="J1478" i="1"/>
  <c r="G1478" i="1"/>
  <c r="I1478" i="1" s="1"/>
  <c r="G1480" i="1"/>
  <c r="H1480" i="1"/>
  <c r="G1484" i="1"/>
  <c r="H1484" i="1"/>
  <c r="G1488" i="1"/>
  <c r="H1488" i="1"/>
  <c r="G1492" i="1"/>
  <c r="H1492" i="1"/>
  <c r="G1496" i="1"/>
  <c r="H1496" i="1"/>
  <c r="G1500" i="1"/>
  <c r="H1500" i="1"/>
  <c r="G1509" i="1"/>
  <c r="H1513" i="1"/>
  <c r="G1513" i="1"/>
  <c r="H1521" i="1"/>
  <c r="G1521" i="1"/>
  <c r="H1525" i="1"/>
  <c r="G1525" i="1"/>
  <c r="H1529" i="1"/>
  <c r="G1529" i="1"/>
  <c r="H1512" i="1"/>
  <c r="H1516" i="1"/>
  <c r="H1520" i="1"/>
  <c r="H1524" i="1"/>
  <c r="H1528" i="1"/>
  <c r="H1531" i="1"/>
  <c r="H1539" i="1"/>
  <c r="H1547" i="1"/>
  <c r="H1555" i="1"/>
  <c r="H1563" i="1"/>
  <c r="H1571" i="1"/>
  <c r="H1573" i="1"/>
  <c r="G1573" i="1"/>
  <c r="F215" i="4"/>
  <c r="E350" i="4"/>
  <c r="E636" i="4"/>
  <c r="D630" i="1" s="1"/>
  <c r="H1577" i="1"/>
  <c r="G1577" i="1"/>
  <c r="E407" i="4"/>
  <c r="D402" i="1" s="1"/>
  <c r="G289" i="9"/>
  <c r="E289" i="9" s="1"/>
  <c r="B289" i="9" s="1"/>
  <c r="F177" i="5"/>
  <c r="D176" i="5"/>
  <c r="G1574" i="1"/>
  <c r="I24" i="3"/>
  <c r="G1534" i="1"/>
  <c r="H1537" i="1"/>
  <c r="G1542" i="1"/>
  <c r="H1545" i="1"/>
  <c r="G1550" i="1"/>
  <c r="H1553" i="1"/>
  <c r="G1558" i="1"/>
  <c r="H1561" i="1"/>
  <c r="G1566" i="1"/>
  <c r="H1569" i="1"/>
  <c r="G1578" i="1"/>
  <c r="F238" i="5"/>
  <c r="E237" i="5"/>
  <c r="G297" i="9"/>
  <c r="E297" i="9" s="1"/>
  <c r="H29" i="3"/>
  <c r="H164" i="9"/>
  <c r="D44" i="4"/>
  <c r="D124" i="4"/>
  <c r="D152" i="4"/>
  <c r="D196" i="4"/>
  <c r="D299" i="4"/>
  <c r="D351" i="4"/>
  <c r="D580" i="4"/>
  <c r="E7" i="5"/>
  <c r="D12" i="5"/>
  <c r="E69" i="5"/>
  <c r="D78" i="5"/>
  <c r="E286" i="9"/>
  <c r="B286" i="9" s="1"/>
  <c r="D134" i="5"/>
  <c r="E206" i="5"/>
  <c r="E35" i="6"/>
  <c r="D114" i="6"/>
  <c r="F122" i="6"/>
  <c r="E129" i="6"/>
  <c r="D1423" i="1" s="1"/>
  <c r="H1423" i="1" s="1"/>
  <c r="M212" i="9"/>
  <c r="L212" i="9"/>
  <c r="F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7" i="9"/>
  <c r="E277" i="9" s="1"/>
  <c r="B277"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78" i="9"/>
  <c r="E278" i="9" s="1"/>
  <c r="B278" i="9" s="1"/>
  <c r="G188" i="9"/>
  <c r="E188" i="9" s="1"/>
  <c r="B188" i="9" s="1"/>
  <c r="G180" i="9"/>
  <c r="E180" i="9" s="1"/>
  <c r="B180" i="9" s="1"/>
  <c r="G164" i="9"/>
  <c r="E164" i="9" s="1"/>
  <c r="B164" i="9" s="1"/>
  <c r="G160" i="9"/>
  <c r="E160" i="9" s="1"/>
  <c r="B160" i="9" s="1"/>
  <c r="G190" i="9"/>
  <c r="E190" i="9" s="1"/>
  <c r="B190" i="9" s="1"/>
  <c r="G182" i="9"/>
  <c r="E182" i="9" s="1"/>
  <c r="B182" i="9" s="1"/>
  <c r="G165" i="9"/>
  <c r="E165" i="9" s="1"/>
  <c r="B165" i="9" s="1"/>
  <c r="G161" i="9"/>
  <c r="E161" i="9" s="1"/>
  <c r="B161" i="9" s="1"/>
  <c r="G184" i="9"/>
  <c r="E184" i="9" s="1"/>
  <c r="B184" i="9" s="1"/>
  <c r="G162" i="9"/>
  <c r="E162" i="9" s="1"/>
  <c r="B162" i="9" s="1"/>
  <c r="I10" i="9"/>
  <c r="B23" i="9"/>
  <c r="B31" i="9"/>
  <c r="B39" i="9"/>
  <c r="B47" i="9"/>
  <c r="B55" i="9"/>
  <c r="B63" i="9"/>
  <c r="B71" i="9"/>
  <c r="B79" i="9"/>
  <c r="B87" i="9"/>
  <c r="B95" i="9"/>
  <c r="D7" i="4"/>
  <c r="F65" i="4"/>
  <c r="F91" i="4"/>
  <c r="D163" i="4"/>
  <c r="D421" i="4"/>
  <c r="D515" i="4"/>
  <c r="D567" i="4"/>
  <c r="D528" i="4" s="1"/>
  <c r="F603" i="4"/>
  <c r="F149" i="5"/>
  <c r="F206" i="5"/>
  <c r="D5" i="6"/>
  <c r="G294" i="9"/>
  <c r="E294" i="9" s="1"/>
  <c r="D42" i="8"/>
  <c r="G163" i="9"/>
  <c r="E163" i="9" s="1"/>
  <c r="B163" i="9" s="1"/>
  <c r="E163" i="4"/>
  <c r="E87" i="5"/>
  <c r="D1065" i="1" s="1"/>
  <c r="F88" i="5"/>
  <c r="D146" i="5"/>
  <c r="E176" i="5"/>
  <c r="B27" i="9"/>
  <c r="B35" i="9"/>
  <c r="B43" i="9"/>
  <c r="B51" i="9"/>
  <c r="B59" i="9"/>
  <c r="B67" i="9"/>
  <c r="B75" i="9"/>
  <c r="B83" i="9"/>
  <c r="B91" i="9"/>
  <c r="G178" i="9"/>
  <c r="E178" i="9" s="1"/>
  <c r="B178" i="9" s="1"/>
  <c r="E96" i="9"/>
  <c r="B96" i="9" s="1"/>
  <c r="E100" i="9"/>
  <c r="B100" i="9" s="1"/>
  <c r="E104" i="9"/>
  <c r="B104" i="9" s="1"/>
  <c r="E108" i="9"/>
  <c r="B108" i="9" s="1"/>
  <c r="E112" i="9"/>
  <c r="B112" i="9" s="1"/>
  <c r="E116" i="9"/>
  <c r="B116" i="9" s="1"/>
  <c r="E120" i="9"/>
  <c r="B120" i="9" s="1"/>
  <c r="E124" i="9"/>
  <c r="B124" i="9" s="1"/>
  <c r="E128" i="9"/>
  <c r="B128" i="9" s="1"/>
  <c r="E132" i="9"/>
  <c r="B132" i="9" s="1"/>
  <c r="E136" i="9"/>
  <c r="B136" i="9" s="1"/>
  <c r="F275" i="9"/>
  <c r="B145" i="9"/>
  <c r="B149" i="9"/>
  <c r="B153" i="9"/>
  <c r="B157" i="9"/>
  <c r="E144" i="9"/>
  <c r="B144" i="9" s="1"/>
  <c r="E148" i="9"/>
  <c r="B148" i="9" s="1"/>
  <c r="E152" i="9"/>
  <c r="B152" i="9" s="1"/>
  <c r="E156" i="9"/>
  <c r="B156" i="9" s="1"/>
  <c r="F226" i="9"/>
  <c r="B226" i="9" s="1"/>
  <c r="B288" i="9"/>
  <c r="B248" i="9"/>
  <c r="B252" i="9"/>
  <c r="B256" i="9"/>
  <c r="B260" i="9"/>
  <c r="B264" i="9"/>
  <c r="B268" i="9"/>
  <c r="B212" i="9"/>
  <c r="F213" i="9"/>
  <c r="B213" i="9" s="1"/>
  <c r="F214" i="9"/>
  <c r="B214" i="9" s="1"/>
  <c r="F217" i="9"/>
  <c r="B217" i="9" s="1"/>
  <c r="F218" i="9"/>
  <c r="B218" i="9" s="1"/>
  <c r="F221" i="9"/>
  <c r="B221" i="9" s="1"/>
  <c r="F222" i="9"/>
  <c r="B222" i="9" s="1"/>
  <c r="E283" i="9"/>
  <c r="B283" i="9" s="1"/>
  <c r="G1401" i="1" l="1"/>
  <c r="I27" i="3"/>
  <c r="D1408" i="1"/>
  <c r="E412" i="4"/>
  <c r="H1222" i="1"/>
  <c r="F245" i="5"/>
  <c r="H412" i="1"/>
  <c r="C1235" i="1"/>
  <c r="F258" i="5"/>
  <c r="H23" i="3"/>
  <c r="H1219" i="1"/>
  <c r="G1219" i="1"/>
  <c r="H1215" i="1"/>
  <c r="G1215" i="1"/>
  <c r="H1157" i="1"/>
  <c r="G1157" i="1"/>
  <c r="H1148" i="1"/>
  <c r="G1148" i="1"/>
  <c r="D68" i="5"/>
  <c r="C1046" i="1" s="1"/>
  <c r="G1013" i="1"/>
  <c r="H587" i="1"/>
  <c r="G587" i="1"/>
  <c r="F363" i="4"/>
  <c r="C358" i="1"/>
  <c r="F644" i="4"/>
  <c r="C638" i="1"/>
  <c r="G411" i="1"/>
  <c r="H411" i="1"/>
  <c r="H637" i="1"/>
  <c r="G637" i="1"/>
  <c r="F643" i="4"/>
  <c r="H155" i="1"/>
  <c r="G155" i="1"/>
  <c r="G102" i="1"/>
  <c r="H102" i="1"/>
  <c r="F82" i="4"/>
  <c r="C78" i="1"/>
  <c r="G50" i="1"/>
  <c r="H50" i="1"/>
  <c r="F224" i="4"/>
  <c r="C220" i="1"/>
  <c r="I16" i="3"/>
  <c r="F50" i="4"/>
  <c r="C46" i="1"/>
  <c r="F528" i="4"/>
  <c r="C522" i="1"/>
  <c r="H21" i="3"/>
  <c r="F146" i="5"/>
  <c r="C1124" i="1"/>
  <c r="F515" i="4"/>
  <c r="C509" i="1"/>
  <c r="H292" i="9"/>
  <c r="E292" i="9" s="1"/>
  <c r="B292" i="9" s="1"/>
  <c r="D1183" i="1"/>
  <c r="E68" i="5"/>
  <c r="D1047" i="1"/>
  <c r="F580" i="4"/>
  <c r="C574" i="1"/>
  <c r="F196" i="4"/>
  <c r="C192" i="1"/>
  <c r="I23" i="3"/>
  <c r="D1214" i="1"/>
  <c r="D175" i="5"/>
  <c r="H22" i="3"/>
  <c r="F176" i="5"/>
  <c r="C1153" i="1"/>
  <c r="G1423" i="1"/>
  <c r="K1432" i="9"/>
  <c r="G295" i="9"/>
  <c r="E295" i="9" s="1"/>
  <c r="B295" i="9" s="1"/>
  <c r="I34" i="3"/>
  <c r="C1517" i="1"/>
  <c r="D420" i="4"/>
  <c r="F421" i="4"/>
  <c r="C415" i="1"/>
  <c r="D6" i="4"/>
  <c r="F7" i="4"/>
  <c r="C3" i="1"/>
  <c r="F134" i="5"/>
  <c r="C1112" i="1"/>
  <c r="H20" i="9"/>
  <c r="G20" i="9"/>
  <c r="F152" i="4"/>
  <c r="D151" i="4"/>
  <c r="C148" i="1"/>
  <c r="E408" i="4"/>
  <c r="D403" i="1" s="1"/>
  <c r="D345" i="1"/>
  <c r="E639" i="4"/>
  <c r="D407" i="1"/>
  <c r="E293" i="9"/>
  <c r="B294" i="9"/>
  <c r="F163" i="4"/>
  <c r="C159" i="1"/>
  <c r="F114" i="6"/>
  <c r="H27" i="3"/>
  <c r="C1408" i="1"/>
  <c r="F12" i="5"/>
  <c r="D7" i="5"/>
  <c r="C990" i="1"/>
  <c r="F351" i="4"/>
  <c r="D350" i="4"/>
  <c r="C346" i="1"/>
  <c r="F124" i="4"/>
  <c r="C120" i="1"/>
  <c r="F69" i="5"/>
  <c r="F129" i="6"/>
  <c r="H1065" i="1"/>
  <c r="G1065" i="1"/>
  <c r="I22" i="3"/>
  <c r="E175" i="5"/>
  <c r="D1152" i="1" s="1"/>
  <c r="D1153" i="1"/>
  <c r="E151" i="4"/>
  <c r="D159" i="1"/>
  <c r="H24" i="3"/>
  <c r="D141" i="6"/>
  <c r="F5" i="6"/>
  <c r="C1299" i="1"/>
  <c r="F567" i="4"/>
  <c r="C561" i="1"/>
  <c r="I25" i="3"/>
  <c r="D1329" i="1"/>
  <c r="F78" i="5"/>
  <c r="C1056" i="1"/>
  <c r="E6" i="5"/>
  <c r="I20" i="3"/>
  <c r="D985" i="1"/>
  <c r="F299" i="4"/>
  <c r="D298" i="4"/>
  <c r="C294" i="1"/>
  <c r="F44" i="4"/>
  <c r="C40" i="1"/>
  <c r="B297" i="9"/>
  <c r="E296" i="9"/>
  <c r="I10" i="3" s="1"/>
  <c r="E141" i="6"/>
  <c r="F237" i="5"/>
  <c r="F35" i="6"/>
  <c r="H1235" i="1" l="1"/>
  <c r="G1235" i="1"/>
  <c r="F68" i="5"/>
  <c r="H358" i="1"/>
  <c r="G358" i="1"/>
  <c r="H638" i="1"/>
  <c r="G638" i="1"/>
  <c r="H78" i="1"/>
  <c r="G78" i="1"/>
  <c r="H220" i="1"/>
  <c r="G220" i="1"/>
  <c r="H46" i="1"/>
  <c r="G46" i="1"/>
  <c r="H1056" i="1"/>
  <c r="G1056" i="1"/>
  <c r="G561" i="1"/>
  <c r="H561" i="1"/>
  <c r="F141" i="6"/>
  <c r="H28" i="3"/>
  <c r="C1435" i="1"/>
  <c r="I17" i="3"/>
  <c r="E289" i="4"/>
  <c r="D147" i="1"/>
  <c r="H120" i="1"/>
  <c r="G120" i="1"/>
  <c r="H1408" i="1"/>
  <c r="G1408" i="1"/>
  <c r="H148" i="1"/>
  <c r="G148" i="1"/>
  <c r="G3" i="1"/>
  <c r="H3" i="1"/>
  <c r="I28" i="3"/>
  <c r="D1435" i="1"/>
  <c r="H990" i="1"/>
  <c r="G990" i="1"/>
  <c r="D633" i="1"/>
  <c r="H17" i="3"/>
  <c r="D289" i="4"/>
  <c r="D290" i="4" s="1"/>
  <c r="F151" i="4"/>
  <c r="C147" i="1"/>
  <c r="H1112" i="1"/>
  <c r="G1112" i="1"/>
  <c r="F420" i="4"/>
  <c r="D635" i="4"/>
  <c r="C414" i="1"/>
  <c r="H192" i="1"/>
  <c r="G192" i="1"/>
  <c r="H1047" i="1"/>
  <c r="G1047" i="1"/>
  <c r="G509" i="1"/>
  <c r="H509" i="1"/>
  <c r="H522" i="1"/>
  <c r="G522" i="1"/>
  <c r="G299" i="9"/>
  <c r="E299" i="9" s="1"/>
  <c r="H346" i="1"/>
  <c r="G346" i="1"/>
  <c r="F7" i="5"/>
  <c r="D6" i="5"/>
  <c r="H20" i="3"/>
  <c r="C985" i="1"/>
  <c r="D412" i="4"/>
  <c r="F6" i="4"/>
  <c r="H16" i="3"/>
  <c r="C2" i="1"/>
  <c r="H1517" i="1"/>
  <c r="G1517" i="1"/>
  <c r="H11" i="3"/>
  <c r="F175" i="5"/>
  <c r="C1152" i="1"/>
  <c r="I21" i="3"/>
  <c r="D1046" i="1"/>
  <c r="H1046" i="1" s="1"/>
  <c r="G1046" i="1"/>
  <c r="G40" i="1"/>
  <c r="H40" i="1"/>
  <c r="H294" i="1"/>
  <c r="G294" i="1"/>
  <c r="G1329" i="1"/>
  <c r="H1329" i="1"/>
  <c r="H1299" i="1"/>
  <c r="G1299" i="1"/>
  <c r="D407" i="4"/>
  <c r="F298" i="4"/>
  <c r="C293" i="1"/>
  <c r="H276" i="9"/>
  <c r="D984" i="1"/>
  <c r="D408" i="4"/>
  <c r="F350" i="4"/>
  <c r="C345" i="1"/>
  <c r="G159" i="1"/>
  <c r="H159" i="1"/>
  <c r="E20" i="9"/>
  <c r="G415" i="1"/>
  <c r="H415" i="1"/>
  <c r="H1153" i="1"/>
  <c r="G1153" i="1"/>
  <c r="G1214" i="1"/>
  <c r="H1214" i="1"/>
  <c r="H574" i="1"/>
  <c r="G574" i="1"/>
  <c r="G1183" i="1"/>
  <c r="H1183" i="1"/>
  <c r="H1124" i="1"/>
  <c r="G1124" i="1"/>
  <c r="D636" i="4"/>
  <c r="H9" i="3" l="1"/>
  <c r="K3" i="9" s="1"/>
  <c r="F408" i="4"/>
  <c r="C403" i="1"/>
  <c r="N3" i="9"/>
  <c r="I11" i="3"/>
  <c r="H985" i="1"/>
  <c r="G985" i="1"/>
  <c r="F635" i="4"/>
  <c r="C629" i="1"/>
  <c r="H147" i="1"/>
  <c r="G147" i="1"/>
  <c r="F407" i="4"/>
  <c r="C402" i="1"/>
  <c r="F636" i="4"/>
  <c r="C630" i="1"/>
  <c r="H345" i="1"/>
  <c r="G345" i="1"/>
  <c r="G1435" i="1"/>
  <c r="H1435" i="1"/>
  <c r="B20" i="9"/>
  <c r="E19" i="9"/>
  <c r="H293" i="1"/>
  <c r="G293" i="1"/>
  <c r="H1152" i="1"/>
  <c r="G1152" i="1"/>
  <c r="D639" i="4"/>
  <c r="F412" i="4"/>
  <c r="C407" i="1"/>
  <c r="G276" i="9"/>
  <c r="E276" i="9" s="1"/>
  <c r="G282" i="9"/>
  <c r="E282" i="9" s="1"/>
  <c r="B282" i="9" s="1"/>
  <c r="F6" i="5"/>
  <c r="C984" i="1"/>
  <c r="E298" i="9"/>
  <c r="B299" i="9"/>
  <c r="D291" i="4"/>
  <c r="F289" i="4"/>
  <c r="D413" i="4"/>
  <c r="D414" i="4" s="1"/>
  <c r="C285" i="1"/>
  <c r="G2" i="1"/>
  <c r="H2" i="1"/>
  <c r="C286" i="1"/>
  <c r="G414" i="1"/>
  <c r="H414" i="1"/>
  <c r="E291" i="4"/>
  <c r="D287" i="1" s="1"/>
  <c r="E413" i="4"/>
  <c r="D285" i="1"/>
  <c r="E290" i="4"/>
  <c r="D286" i="1" s="1"/>
  <c r="I9" i="3" l="1"/>
  <c r="F290" i="4"/>
  <c r="F414" i="4"/>
  <c r="C409" i="1"/>
  <c r="H8" i="3"/>
  <c r="H984" i="1"/>
  <c r="G984" i="1"/>
  <c r="G407" i="1"/>
  <c r="H407" i="1"/>
  <c r="G402" i="1"/>
  <c r="H402" i="1"/>
  <c r="G629" i="1"/>
  <c r="H629" i="1"/>
  <c r="H285" i="1"/>
  <c r="G285" i="1"/>
  <c r="E640" i="4"/>
  <c r="E415" i="4"/>
  <c r="D410" i="1" s="1"/>
  <c r="D408" i="1"/>
  <c r="E414" i="4"/>
  <c r="D409" i="1" s="1"/>
  <c r="G286" i="1"/>
  <c r="H286" i="1"/>
  <c r="F291" i="4"/>
  <c r="C287" i="1"/>
  <c r="G630" i="1"/>
  <c r="H630" i="1"/>
  <c r="G403" i="1"/>
  <c r="H403" i="1"/>
  <c r="D640" i="4"/>
  <c r="D641" i="4" s="1"/>
  <c r="D415" i="4"/>
  <c r="F413" i="4"/>
  <c r="C408" i="1"/>
  <c r="E275" i="9"/>
  <c r="B276" i="9"/>
  <c r="F639" i="4"/>
  <c r="C633" i="1"/>
  <c r="F641" i="4" l="1"/>
  <c r="C635" i="1"/>
  <c r="M3" i="9"/>
  <c r="I8" i="3"/>
  <c r="H633" i="1"/>
  <c r="G633" i="1"/>
  <c r="D642" i="4"/>
  <c r="F640" i="4"/>
  <c r="C634" i="1"/>
  <c r="E642" i="4"/>
  <c r="D634" i="1"/>
  <c r="E641" i="4"/>
  <c r="G409" i="1"/>
  <c r="H409" i="1"/>
  <c r="F415" i="4"/>
  <c r="C410" i="1"/>
  <c r="G408" i="1"/>
  <c r="H408" i="1"/>
  <c r="H287" i="1"/>
  <c r="G287" i="1"/>
  <c r="F642" i="4" l="1"/>
  <c r="D646" i="4"/>
  <c r="C636" i="1"/>
  <c r="E646" i="4"/>
  <c r="D636" i="1"/>
  <c r="G634" i="1"/>
  <c r="H634" i="1"/>
  <c r="G410" i="1"/>
  <c r="H410" i="1"/>
  <c r="E645" i="4"/>
  <c r="D635" i="1"/>
  <c r="D645" i="4"/>
  <c r="I19" i="3" l="1"/>
  <c r="D640" i="1"/>
  <c r="G635" i="1"/>
  <c r="H636" i="1"/>
  <c r="G636" i="1"/>
  <c r="I18" i="3"/>
  <c r="D639" i="1"/>
  <c r="H18" i="3"/>
  <c r="F645" i="4"/>
  <c r="C639" i="1"/>
  <c r="H635" i="1"/>
  <c r="F646" i="4"/>
  <c r="H19" i="3"/>
  <c r="C640" i="1"/>
  <c r="H7" i="3" l="1"/>
  <c r="J3" i="9" s="1"/>
  <c r="H639" i="1"/>
  <c r="G639" i="1"/>
  <c r="H640" i="1"/>
  <c r="G640" i="1"/>
  <c r="I7" i="3" l="1"/>
  <c r="M272" i="9"/>
  <c r="L272" i="9"/>
  <c r="G18" i="9"/>
  <c r="H18" i="9"/>
  <c r="G16" i="9"/>
  <c r="L15" i="9"/>
  <c r="J5" i="9"/>
  <c r="I8" i="9"/>
  <c r="I11" i="9"/>
  <c r="J6" i="9"/>
  <c r="J13" i="9"/>
  <c r="I9" i="9"/>
  <c r="I6" i="9"/>
  <c r="H16" i="9"/>
  <c r="J9" i="9"/>
  <c r="I5" i="9"/>
  <c r="M15" i="9"/>
  <c r="G17" i="9"/>
  <c r="K8" i="9"/>
  <c r="I12" i="9"/>
  <c r="J7" i="9"/>
  <c r="J10" i="9"/>
  <c r="K5" i="9"/>
  <c r="K12" i="9"/>
  <c r="K11" i="9"/>
  <c r="H17" i="9"/>
  <c r="L16" i="9"/>
  <c r="J11" i="9"/>
  <c r="K6" i="9"/>
  <c r="K9" i="9"/>
  <c r="G15" i="9"/>
  <c r="J12" i="9"/>
  <c r="J8" i="9"/>
  <c r="I17" i="9"/>
  <c r="M16" i="9"/>
  <c r="H15" i="9"/>
  <c r="K10" i="9"/>
  <c r="K13" i="9"/>
  <c r="I7" i="9"/>
  <c r="K7" i="9"/>
  <c r="J17" i="9"/>
  <c r="I13" i="9"/>
  <c r="E13" i="9" l="1"/>
  <c r="B13" i="9" s="1"/>
  <c r="F272" i="9"/>
  <c r="B272" i="9" s="1"/>
  <c r="E10" i="9"/>
  <c r="B10" i="9" s="1"/>
  <c r="E12" i="9"/>
  <c r="B12" i="9" s="1"/>
  <c r="E5" i="9"/>
  <c r="E9" i="9"/>
  <c r="B9" i="9" s="1"/>
  <c r="E8" i="9"/>
  <c r="B8" i="9" s="1"/>
  <c r="E11" i="9"/>
  <c r="B11" i="9" s="1"/>
  <c r="E7" i="9"/>
  <c r="B7" i="9" s="1"/>
  <c r="E15" i="9"/>
  <c r="F16" i="9"/>
  <c r="E18" i="9"/>
  <c r="B18" i="9" s="1"/>
  <c r="E17" i="9"/>
  <c r="B17" i="9" s="1"/>
  <c r="F15" i="9"/>
  <c r="E6" i="9"/>
  <c r="B6" i="9" s="1"/>
  <c r="E16" i="9"/>
  <c r="F19" i="9" l="1"/>
  <c r="B16" i="9"/>
  <c r="F14" i="9"/>
  <c r="E14" i="9"/>
  <c r="B15" i="9"/>
  <c r="B5" i="9"/>
  <c r="E4" i="9"/>
  <c r="F3" i="9" l="1"/>
  <c r="E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<sst xmlns="http://schemas.openxmlformats.org/spreadsheetml/2006/main" count="4313" uniqueCount="3393">
  <si>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</si>
  <si>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</si>
  <si>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</si>
  <si>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</si>
  <si>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</si>
  <si>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</si>
  <si>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</si>
  <si>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</si>
  <si>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</si>
  <si>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</si>
  <si>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</si>
  <si>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</si>
  <si>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</si>
  <si>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</si>
  <si>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</si>
  <si>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</si>
  <si>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</si>
  <si>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</si>
  <si>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</si>
  <si>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</si>
  <si>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</si>
  <si>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</si>
  <si>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</si>
  <si>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</si>
  <si>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</si>
  <si>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</si>
  <si>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</si>
  <si>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</si>
  <si>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</si>
  <si>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</si>
  <si>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</si>
  <si>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GRAD VUKOVAR</t>
  </si>
  <si>
    <t>BILANCA</t>
  </si>
  <si>
    <t>RAS funkcijski</t>
  </si>
  <si>
    <t>Razina:</t>
  </si>
  <si>
    <t>23</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</si>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</sst>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237371434</v>
      </c>
      <c r="D2" s="6">
        <f>'PR-RAS'!E6</f>
        <v>260739411.22</v>
      </c>
      <c r="E2" s="6">
        <v>0</v>
      </c>
      <c r="F2" s="6">
        <v>0</v>
      </c>
      <c r="G2" s="7">
        <f t="shared" ref="G2:G264" si="0">(B2/1000)*(C2*1+D2*2)</f>
        <v>758850.25644000003</v>
      </c>
      <c r="H2" s="7">
        <f t="shared" ref="H2:H264" si="1">ABS(C2-ROUND(C2,0))+ABS(D2-ROUND(D2,0))</f>
        <v>0.2199999988079071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19163361</v>
      </c>
      <c r="D3" s="1">
        <f>'PR-RAS'!E7</f>
        <v>25107545.260000005</v>
      </c>
      <c r="E3" s="1">
        <v>0</v>
      </c>
      <c r="F3" s="1">
        <v>0</v>
      </c>
      <c r="G3" s="2">
        <f t="shared" si="0"/>
        <v>138756.90304000003</v>
      </c>
      <c r="H3" s="2">
        <f t="shared" si="1"/>
        <v>0.26000000536441803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14846787</v>
      </c>
      <c r="D4" s="1">
        <f>'PR-RAS'!E8</f>
        <v>20100885.300000004</v>
      </c>
      <c r="E4" s="1">
        <v>0</v>
      </c>
      <c r="F4" s="1">
        <v>0</v>
      </c>
      <c r="G4" s="2">
        <f t="shared" si="0"/>
        <v>165145.67280000003</v>
      </c>
      <c r="H4" s="2">
        <f t="shared" si="1"/>
        <v>0.30000000447034836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11157701</v>
      </c>
      <c r="D5" s="1">
        <f>'PR-RAS'!E9</f>
        <v>17547175.34</v>
      </c>
      <c r="E5" s="1">
        <v>0</v>
      </c>
      <c r="F5" s="1">
        <v>0</v>
      </c>
      <c r="G5" s="2">
        <f t="shared" si="0"/>
        <v>185008.20672000002</v>
      </c>
      <c r="H5" s="2">
        <f t="shared" si="1"/>
        <v>0.33999999985098839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3172075</v>
      </c>
      <c r="D6" s="1">
        <f>'PR-RAS'!E10</f>
        <v>3193104.03</v>
      </c>
      <c r="E6" s="1">
        <v>0</v>
      </c>
      <c r="F6" s="1">
        <v>0</v>
      </c>
      <c r="G6" s="2">
        <f t="shared" si="0"/>
        <v>47791.415299999993</v>
      </c>
      <c r="H6" s="2">
        <f t="shared" si="1"/>
        <v>2.9999999795109034E-2</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1197830</v>
      </c>
      <c r="D7" s="1">
        <f>'PR-RAS'!E11</f>
        <v>1357183.23</v>
      </c>
      <c r="E7" s="1">
        <v>0</v>
      </c>
      <c r="F7" s="1">
        <v>0</v>
      </c>
      <c r="G7" s="2">
        <f t="shared" si="0"/>
        <v>23473.178759999999</v>
      </c>
      <c r="H7" s="2">
        <f t="shared" si="1"/>
        <v>0.22999999998137355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2210638</v>
      </c>
      <c r="D8" s="1">
        <f>'PR-RAS'!E12</f>
        <v>1712753.87</v>
      </c>
      <c r="E8" s="1">
        <v>0</v>
      </c>
      <c r="F8" s="1">
        <v>0</v>
      </c>
      <c r="G8" s="2">
        <f t="shared" si="0"/>
        <v>39453.02018</v>
      </c>
      <c r="H8" s="2">
        <f t="shared" si="1"/>
        <v>0.12999999988824129</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996470</v>
      </c>
      <c r="D9" s="1">
        <f>'PR-RAS'!E13</f>
        <v>1251933.8400000001</v>
      </c>
      <c r="E9" s="1">
        <v>0</v>
      </c>
      <c r="F9" s="1">
        <v>0</v>
      </c>
      <c r="G9" s="2">
        <f t="shared" si="0"/>
        <v>28002.701440000001</v>
      </c>
      <c r="H9" s="2">
        <f t="shared" si="1"/>
        <v>0.15999999991618097</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3294</v>
      </c>
      <c r="D10" s="1">
        <f>'PR-RAS'!E14</f>
        <v>0</v>
      </c>
      <c r="E10" s="1">
        <v>0</v>
      </c>
      <c r="F10" s="1">
        <v>0</v>
      </c>
      <c r="G10" s="2">
        <f t="shared" si="0"/>
        <v>29.645999999999997</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3891221</v>
      </c>
      <c r="D11" s="1">
        <f>'PR-RAS'!E15</f>
        <v>4961265.01</v>
      </c>
      <c r="E11" s="1">
        <v>0</v>
      </c>
      <c r="F11" s="1">
        <v>0</v>
      </c>
      <c r="G11" s="2">
        <f t="shared" si="0"/>
        <v>138137.51019999999</v>
      </c>
      <c r="H11" s="2">
        <f t="shared" si="1"/>
        <v>9.9999997764825821E-3</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4009452</v>
      </c>
      <c r="D19" s="1">
        <f>'PR-RAS'!E23</f>
        <v>4518427.96</v>
      </c>
      <c r="E19" s="1">
        <v>0</v>
      </c>
      <c r="F19" s="1">
        <v>0</v>
      </c>
      <c r="G19" s="2">
        <f t="shared" si="0"/>
        <v>234833.54255999997</v>
      </c>
      <c r="H19" s="2">
        <f t="shared" si="1"/>
        <v>4.0000000037252903E-2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10330</v>
      </c>
      <c r="D20" s="1">
        <f>'PR-RAS'!E24</f>
        <v>31252.06</v>
      </c>
      <c r="E20" s="1">
        <v>0</v>
      </c>
      <c r="F20" s="1">
        <v>0</v>
      </c>
      <c r="G20" s="2">
        <f t="shared" si="0"/>
        <v>1383.8482799999999</v>
      </c>
      <c r="H20" s="2">
        <f t="shared" si="1"/>
        <v>6.0000000001309672E-2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3999122</v>
      </c>
      <c r="D23" s="1">
        <f>'PR-RAS'!E27</f>
        <v>4487175.9000000004</v>
      </c>
      <c r="E23" s="1">
        <v>0</v>
      </c>
      <c r="F23" s="1">
        <v>0</v>
      </c>
      <c r="G23" s="2">
        <f t="shared" si="0"/>
        <v>285416.42359999998</v>
      </c>
      <c r="H23" s="2">
        <f t="shared" si="1"/>
        <v>9.999999962747097E-2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307122</v>
      </c>
      <c r="D25" s="1">
        <f>'PR-RAS'!E29</f>
        <v>488232</v>
      </c>
      <c r="E25" s="1">
        <v>0</v>
      </c>
      <c r="F25" s="1">
        <v>0</v>
      </c>
      <c r="G25" s="2">
        <f t="shared" si="0"/>
        <v>30806.064000000002</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300785</v>
      </c>
      <c r="D27" s="1">
        <f>'PR-RAS'!E31</f>
        <v>487069.24</v>
      </c>
      <c r="E27" s="1">
        <v>0</v>
      </c>
      <c r="F27" s="1">
        <v>0</v>
      </c>
      <c r="G27" s="2">
        <f t="shared" si="0"/>
        <v>33148.010479999997</v>
      </c>
      <c r="H27" s="2">
        <f t="shared" si="1"/>
        <v>0.23999999999068677</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6337</v>
      </c>
      <c r="D29" s="1">
        <f>'PR-RAS'!E33</f>
        <v>1162.76</v>
      </c>
      <c r="E29" s="1">
        <v>0</v>
      </c>
      <c r="F29" s="1">
        <v>0</v>
      </c>
      <c r="G29" s="2">
        <f t="shared" si="0"/>
        <v>242.55056000000002</v>
      </c>
      <c r="H29" s="2">
        <f t="shared" si="1"/>
        <v>0.24000000000000909</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192132164</v>
      </c>
      <c r="D46" s="1">
        <f>'PR-RAS'!E50</f>
        <v>198858346.98000002</v>
      </c>
      <c r="E46" s="1">
        <v>0</v>
      </c>
      <c r="F46" s="1">
        <v>0</v>
      </c>
      <c r="G46" s="2">
        <f t="shared" si="0"/>
        <v>26543198.608200002</v>
      </c>
      <c r="H46" s="2">
        <f t="shared" si="1"/>
        <v>1.9999980926513672E-2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36855</v>
      </c>
      <c r="D47" s="1">
        <f>'PR-RAS'!E51</f>
        <v>33883.81</v>
      </c>
      <c r="E47" s="1">
        <v>0</v>
      </c>
      <c r="F47" s="1">
        <v>0</v>
      </c>
      <c r="G47" s="2">
        <f t="shared" si="0"/>
        <v>4812.6405199999999</v>
      </c>
      <c r="H47" s="2">
        <f t="shared" si="1"/>
        <v>0.19000000000232831</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36855</v>
      </c>
      <c r="D48" s="1">
        <f>'PR-RAS'!E52</f>
        <v>33883.81</v>
      </c>
      <c r="E48" s="1">
        <v>0</v>
      </c>
      <c r="F48" s="1">
        <v>0</v>
      </c>
      <c r="G48" s="2">
        <f t="shared" si="0"/>
        <v>4917.26314</v>
      </c>
      <c r="H48" s="2">
        <f t="shared" si="1"/>
        <v>0.19000000000232831</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4805666</v>
      </c>
      <c r="D50" s="1">
        <f>'PR-RAS'!E54</f>
        <v>775025.12</v>
      </c>
      <c r="E50" s="1">
        <v>0</v>
      </c>
      <c r="F50" s="1">
        <v>0</v>
      </c>
      <c r="G50" s="2">
        <f t="shared" si="0"/>
        <v>311430.09576</v>
      </c>
      <c r="H50" s="2">
        <f t="shared" si="1"/>
        <v>0.11999999999534339</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4794381</v>
      </c>
      <c r="D51" s="1">
        <f>'PR-RAS'!E55</f>
        <v>775025.12</v>
      </c>
      <c r="E51" s="1">
        <v>0</v>
      </c>
      <c r="F51" s="1">
        <v>0</v>
      </c>
      <c r="G51" s="2">
        <f t="shared" si="0"/>
        <v>317221.56200000003</v>
      </c>
      <c r="H51" s="2">
        <f t="shared" si="1"/>
        <v>0.11999999999534339</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11285</v>
      </c>
      <c r="D52" s="1">
        <f>'PR-RAS'!E56</f>
        <v>0</v>
      </c>
      <c r="E52" s="1">
        <v>0</v>
      </c>
      <c r="F52" s="1">
        <v>0</v>
      </c>
      <c r="G52" s="2">
        <f t="shared" si="0"/>
        <v>575.53499999999997</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82106565</v>
      </c>
      <c r="D55" s="1">
        <f>'PR-RAS'!E59</f>
        <v>79911188.75</v>
      </c>
      <c r="E55" s="1">
        <v>0</v>
      </c>
      <c r="F55" s="1">
        <v>0</v>
      </c>
      <c r="G55" s="2">
        <f t="shared" si="0"/>
        <v>13064162.895</v>
      </c>
      <c r="H55" s="2">
        <f t="shared" si="1"/>
        <v>0.25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56948604</v>
      </c>
      <c r="D56" s="1">
        <f>'PR-RAS'!E60</f>
        <v>58227005.289999999</v>
      </c>
      <c r="E56" s="1">
        <v>0</v>
      </c>
      <c r="F56" s="1">
        <v>0</v>
      </c>
      <c r="G56" s="2">
        <f t="shared" si="0"/>
        <v>9537143.8018999994</v>
      </c>
      <c r="H56" s="2">
        <f t="shared" si="1"/>
        <v>0.28999999910593033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25157961</v>
      </c>
      <c r="D57" s="1">
        <f>'PR-RAS'!E61</f>
        <v>21684183.460000001</v>
      </c>
      <c r="E57" s="1">
        <v>0</v>
      </c>
      <c r="F57" s="1">
        <v>0</v>
      </c>
      <c r="G57" s="2">
        <f t="shared" si="0"/>
        <v>3837474.3635200001</v>
      </c>
      <c r="H57" s="2">
        <f t="shared" si="1"/>
        <v>0.46000000089406967</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3024073</v>
      </c>
      <c r="D58" s="1">
        <f>'PR-RAS'!E62</f>
        <v>3179378.41</v>
      </c>
      <c r="E58" s="1">
        <v>0</v>
      </c>
      <c r="F58" s="1">
        <v>0</v>
      </c>
      <c r="G58" s="2">
        <f t="shared" si="0"/>
        <v>534821.29974000005</v>
      </c>
      <c r="H58" s="2">
        <f t="shared" si="1"/>
        <v>0.41000000014901161</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2972773</v>
      </c>
      <c r="D59" s="1">
        <f>'PR-RAS'!E63</f>
        <v>2614003.41</v>
      </c>
      <c r="E59" s="1">
        <v>0</v>
      </c>
      <c r="F59" s="1">
        <v>0</v>
      </c>
      <c r="G59" s="2">
        <f t="shared" si="0"/>
        <v>475645.22956000007</v>
      </c>
      <c r="H59" s="2">
        <f t="shared" si="1"/>
        <v>0.41000000014901161</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51300</v>
      </c>
      <c r="D60" s="1">
        <f>'PR-RAS'!E64</f>
        <v>565375</v>
      </c>
      <c r="E60" s="1">
        <v>0</v>
      </c>
      <c r="F60" s="1">
        <v>0</v>
      </c>
      <c r="G60" s="2">
        <f t="shared" si="0"/>
        <v>69740.95</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13823082</v>
      </c>
      <c r="D61" s="1">
        <f>'PR-RAS'!E65</f>
        <v>13825239.189999999</v>
      </c>
      <c r="E61" s="1">
        <v>0</v>
      </c>
      <c r="F61" s="1">
        <v>0</v>
      </c>
      <c r="G61" s="2">
        <f t="shared" si="0"/>
        <v>2488413.6227999995</v>
      </c>
      <c r="H61" s="2">
        <f t="shared" si="1"/>
        <v>0.18999999947845936</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13823082</v>
      </c>
      <c r="D62" s="1">
        <f>'PR-RAS'!E66</f>
        <v>13825239.189999999</v>
      </c>
      <c r="E62" s="1">
        <v>0</v>
      </c>
      <c r="F62" s="1">
        <v>0</v>
      </c>
      <c r="G62" s="2">
        <f t="shared" si="0"/>
        <v>2529887.1831799997</v>
      </c>
      <c r="H62" s="2">
        <f t="shared" si="1"/>
        <v>0.18999999947845936</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53597267</v>
      </c>
      <c r="D64" s="1">
        <f>'PR-RAS'!E68</f>
        <v>55940457.649999999</v>
      </c>
      <c r="E64" s="1">
        <v>0</v>
      </c>
      <c r="F64" s="1">
        <v>0</v>
      </c>
      <c r="G64" s="2">
        <f t="shared" si="0"/>
        <v>10425125.484900001</v>
      </c>
      <c r="H64" s="2">
        <f t="shared" si="1"/>
        <v>0.35000000149011612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53294196</v>
      </c>
      <c r="D65" s="1">
        <f>'PR-RAS'!E69</f>
        <v>55432231.039999999</v>
      </c>
      <c r="E65" s="1">
        <v>0</v>
      </c>
      <c r="F65" s="1">
        <v>0</v>
      </c>
      <c r="G65" s="2">
        <f t="shared" si="0"/>
        <v>10506154.11712</v>
      </c>
      <c r="H65" s="2">
        <f t="shared" si="1"/>
        <v>3.9999999105930328E-2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303071</v>
      </c>
      <c r="D66" s="1">
        <f>'PR-RAS'!E70</f>
        <v>508226.61</v>
      </c>
      <c r="E66" s="1">
        <v>0</v>
      </c>
      <c r="F66" s="1">
        <v>0</v>
      </c>
      <c r="G66" s="2">
        <f t="shared" si="0"/>
        <v>85769.074300000007</v>
      </c>
      <c r="H66" s="2">
        <f t="shared" si="1"/>
        <v>0.39000000001396984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(B67/1000)*(C67*1+D67*2)</f>
        <v>0</v>
      </c>
      <c r="H67" s="2">
        <f>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(B68/1000)*(C68*1+D68*2)</f>
        <v>0</v>
      </c>
      <c r="H68" s="2">
        <f>ABS(C68-ROUND(C68,0))+ABS(D68-ROUND(D68,0))</f>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(B69/1000)*(C69*1+D69*2)</f>
        <v>0</v>
      </c>
      <c r="H69" s="2">
        <f>ABS(C69-ROUND(C69,0))+ABS(D69-ROUND(D69,0))</f>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34738656</v>
      </c>
      <c r="D70" s="1">
        <f>'PR-RAS'!E74</f>
        <v>45193174.049999997</v>
      </c>
      <c r="E70" s="1">
        <v>0</v>
      </c>
      <c r="F70" s="1">
        <v>0</v>
      </c>
      <c r="G70" s="2">
        <f t="shared" si="0"/>
        <v>8633625.2829</v>
      </c>
      <c r="H70" s="2">
        <f t="shared" si="1"/>
        <v>4.9999997019767761E-2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4772454</v>
      </c>
      <c r="D71" s="1">
        <f>'PR-RAS'!E75</f>
        <v>4228381.7300000004</v>
      </c>
      <c r="E71" s="1">
        <v>0</v>
      </c>
      <c r="F71" s="1">
        <v>0</v>
      </c>
      <c r="G71" s="2">
        <f t="shared" si="0"/>
        <v>926045.22220000019</v>
      </c>
      <c r="H71" s="2">
        <f t="shared" si="1"/>
        <v>0.26999999955296516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29966202</v>
      </c>
      <c r="D72" s="1">
        <f>'PR-RAS'!E76</f>
        <v>40964792.32</v>
      </c>
      <c r="E72" s="1">
        <v>0</v>
      </c>
      <c r="F72" s="1">
        <v>0</v>
      </c>
      <c r="G72" s="2">
        <f t="shared" si="0"/>
        <v>7944600.8514399994</v>
      </c>
      <c r="H72" s="2">
        <f t="shared" si="1"/>
        <v>0.32000000029802322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3096849</v>
      </c>
      <c r="D78" s="1">
        <f>'PR-RAS'!E82</f>
        <v>5018037.41</v>
      </c>
      <c r="E78" s="1">
        <v>0</v>
      </c>
      <c r="F78" s="1">
        <v>0</v>
      </c>
      <c r="G78" s="2">
        <f t="shared" si="0"/>
        <v>1011235.13414</v>
      </c>
      <c r="H78" s="2">
        <f t="shared" si="1"/>
        <v>0.41000000014901161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50717</v>
      </c>
      <c r="D79" s="1">
        <f>'PR-RAS'!E83</f>
        <v>1701909.12</v>
      </c>
      <c r="E79" s="1">
        <v>0</v>
      </c>
      <c r="F79" s="1">
        <v>0</v>
      </c>
      <c r="G79" s="2">
        <f t="shared" si="0"/>
        <v>269453.74872000003</v>
      </c>
      <c r="H79" s="2">
        <f t="shared" si="1"/>
        <v>0.12000000011175871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7427</v>
      </c>
      <c r="D81" s="1">
        <f>'PR-RAS'!E85</f>
        <v>4701.1499999999996</v>
      </c>
      <c r="E81" s="1">
        <v>0</v>
      </c>
      <c r="F81" s="1">
        <v>0</v>
      </c>
      <c r="G81" s="2">
        <f t="shared" si="0"/>
        <v>1346.3440000000001</v>
      </c>
      <c r="H81" s="2">
        <f t="shared" si="1"/>
        <v>0.1499999999996362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33284</v>
      </c>
      <c r="D82" s="1">
        <f>'PR-RAS'!E86</f>
        <v>13684.37</v>
      </c>
      <c r="E82" s="1">
        <v>0</v>
      </c>
      <c r="F82" s="1">
        <v>0</v>
      </c>
      <c r="G82" s="2">
        <f t="shared" si="0"/>
        <v>4912.8719400000009</v>
      </c>
      <c r="H82" s="2">
        <f t="shared" si="1"/>
        <v>0.37000000000080036</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10000</v>
      </c>
      <c r="D85" s="1">
        <f>'PR-RAS'!E89</f>
        <v>1683521.6</v>
      </c>
      <c r="E85" s="1">
        <v>0</v>
      </c>
      <c r="F85" s="1">
        <v>0</v>
      </c>
      <c r="G85" s="2">
        <f t="shared" si="0"/>
        <v>283671.62880000001</v>
      </c>
      <c r="H85" s="2">
        <f t="shared" si="1"/>
        <v>0.39999999990686774</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6</v>
      </c>
      <c r="D86" s="1">
        <f>'PR-RAS'!E90</f>
        <v>2</v>
      </c>
      <c r="E86" s="1">
        <v>0</v>
      </c>
      <c r="F86" s="1">
        <v>0</v>
      </c>
      <c r="G86" s="2">
        <f t="shared" si="0"/>
        <v>0.85000000000000009</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3046132</v>
      </c>
      <c r="D87" s="1">
        <f>'PR-RAS'!E91</f>
        <v>3316128.29</v>
      </c>
      <c r="E87" s="1">
        <v>0</v>
      </c>
      <c r="F87" s="1">
        <v>0</v>
      </c>
      <c r="G87" s="2">
        <f t="shared" si="0"/>
        <v>832341.41787999996</v>
      </c>
      <c r="H87" s="2">
        <f t="shared" si="1"/>
        <v>0.2900000000372529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282632</v>
      </c>
      <c r="D88" s="1">
        <f>'PR-RAS'!E92</f>
        <v>254184.19</v>
      </c>
      <c r="E88" s="1">
        <v>0</v>
      </c>
      <c r="F88" s="1">
        <v>0</v>
      </c>
      <c r="G88" s="2">
        <f t="shared" si="0"/>
        <v>68817.033060000002</v>
      </c>
      <c r="H88" s="2">
        <f t="shared" si="1"/>
        <v>0.19000000000232831</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2606147</v>
      </c>
      <c r="D89" s="1">
        <f>'PR-RAS'!E93</f>
        <v>2999457.87</v>
      </c>
      <c r="E89" s="1">
        <v>0</v>
      </c>
      <c r="F89" s="1">
        <v>0</v>
      </c>
      <c r="G89" s="2">
        <f t="shared" si="0"/>
        <v>757245.52111999993</v>
      </c>
      <c r="H89" s="2">
        <f t="shared" si="1"/>
        <v>0.12999999988824129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6713</v>
      </c>
      <c r="D90" s="1">
        <f>'PR-RAS'!E94</f>
        <v>62186.23</v>
      </c>
      <c r="E90" s="1">
        <v>0</v>
      </c>
      <c r="F90" s="1">
        <v>0</v>
      </c>
      <c r="G90" s="2">
        <f t="shared" si="0"/>
        <v>11666.605940000001</v>
      </c>
      <c r="H90" s="2">
        <f t="shared" si="1"/>
        <v>0.23000000000320142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150640</v>
      </c>
      <c r="D93" s="1">
        <f>'PR-RAS'!E97</f>
        <v>300</v>
      </c>
      <c r="E93" s="1">
        <v>0</v>
      </c>
      <c r="F93" s="1">
        <v>0</v>
      </c>
      <c r="G93" s="2">
        <f t="shared" si="0"/>
        <v>13914.08</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17637662</v>
      </c>
      <c r="D102" s="1">
        <f>'PR-RAS'!E106</f>
        <v>18391920.16</v>
      </c>
      <c r="E102" s="1">
        <v>0</v>
      </c>
      <c r="F102" s="1">
        <v>0</v>
      </c>
      <c r="G102" s="2">
        <f t="shared" si="0"/>
        <v>5496571.7343200007</v>
      </c>
      <c r="H102" s="2">
        <f t="shared" si="1"/>
        <v>0.16000000014901161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2508845</v>
      </c>
      <c r="D103" s="1">
        <f>'PR-RAS'!E107</f>
        <v>2439797.7999999998</v>
      </c>
      <c r="E103" s="1">
        <v>0</v>
      </c>
      <c r="F103" s="1">
        <v>0</v>
      </c>
      <c r="G103" s="2">
        <f t="shared" si="0"/>
        <v>753620.94119999988</v>
      </c>
      <c r="H103" s="2">
        <f t="shared" si="1"/>
        <v>0.20000000018626451</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2233781</v>
      </c>
      <c r="D105" s="1">
        <f>'PR-RAS'!E109</f>
        <v>1928375.58</v>
      </c>
      <c r="E105" s="1">
        <v>0</v>
      </c>
      <c r="F105" s="1">
        <v>0</v>
      </c>
      <c r="G105" s="2">
        <f t="shared" si="0"/>
        <v>633415.34464000002</v>
      </c>
      <c r="H105" s="2">
        <f t="shared" si="1"/>
        <v>0.41999999992549419</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171453</v>
      </c>
      <c r="D106" s="1">
        <f>'PR-RAS'!E110</f>
        <v>80619.960000000006</v>
      </c>
      <c r="E106" s="1">
        <v>0</v>
      </c>
      <c r="F106" s="1">
        <v>0</v>
      </c>
      <c r="G106" s="2">
        <f t="shared" si="0"/>
        <v>34932.756600000001</v>
      </c>
      <c r="H106" s="2">
        <f t="shared" si="1"/>
        <v>3.9999999993597157E-2</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103611</v>
      </c>
      <c r="D107" s="1">
        <f>'PR-RAS'!E111</f>
        <v>430802.26</v>
      </c>
      <c r="E107" s="1">
        <v>0</v>
      </c>
      <c r="F107" s="1">
        <v>0</v>
      </c>
      <c r="G107" s="2">
        <f t="shared" si="0"/>
        <v>102312.84512</v>
      </c>
      <c r="H107" s="2">
        <f t="shared" si="1"/>
        <v>0.26000000000931323</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5742187</v>
      </c>
      <c r="D108" s="1">
        <f>'PR-RAS'!E112</f>
        <v>7047479.6299999999</v>
      </c>
      <c r="E108" s="1">
        <v>0</v>
      </c>
      <c r="F108" s="1">
        <v>0</v>
      </c>
      <c r="G108" s="2">
        <f t="shared" si="0"/>
        <v>2122574.6498199999</v>
      </c>
      <c r="H108" s="2">
        <f t="shared" si="1"/>
        <v>0.37000000011175871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45</v>
      </c>
      <c r="D109" s="1">
        <f>'PR-RAS'!E113</f>
        <v>0</v>
      </c>
      <c r="E109" s="1">
        <v>0</v>
      </c>
      <c r="F109" s="1">
        <v>0</v>
      </c>
      <c r="G109" s="2">
        <f t="shared" si="0"/>
        <v>4.8600000000000003</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4546</v>
      </c>
      <c r="D110" s="1">
        <f>'PR-RAS'!E114</f>
        <v>6261.93</v>
      </c>
      <c r="E110" s="1">
        <v>0</v>
      </c>
      <c r="F110" s="1">
        <v>0</v>
      </c>
      <c r="G110" s="2">
        <f t="shared" si="0"/>
        <v>1860.61474</v>
      </c>
      <c r="H110" s="2">
        <f t="shared" si="1"/>
        <v>6.9999999999708962E-2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15126</v>
      </c>
      <c r="D111" s="1">
        <f>'PR-RAS'!E115</f>
        <v>2843.24</v>
      </c>
      <c r="E111" s="1">
        <v>0</v>
      </c>
      <c r="F111" s="1">
        <v>0</v>
      </c>
      <c r="G111" s="2">
        <f t="shared" si="0"/>
        <v>2289.3728000000001</v>
      </c>
      <c r="H111" s="2">
        <f t="shared" si="1"/>
        <v>0.23999999999978172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5722470</v>
      </c>
      <c r="D113" s="1">
        <f>'PR-RAS'!E117</f>
        <v>7038374.46</v>
      </c>
      <c r="E113" s="1">
        <v>0</v>
      </c>
      <c r="F113" s="1">
        <v>0</v>
      </c>
      <c r="G113" s="2">
        <f t="shared" si="0"/>
        <v>2217512.5190400002</v>
      </c>
      <c r="H113" s="2">
        <f t="shared" si="1"/>
        <v>0.4599999999627471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9386630</v>
      </c>
      <c r="D116" s="1">
        <f>'PR-RAS'!E120</f>
        <v>8904642.7300000004</v>
      </c>
      <c r="E116" s="1">
        <v>0</v>
      </c>
      <c r="F116" s="1">
        <v>0</v>
      </c>
      <c r="G116" s="2">
        <f t="shared" si="0"/>
        <v>3127530.2779000001</v>
      </c>
      <c r="H116" s="2">
        <f t="shared" si="1"/>
        <v>0.26999999955296516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292862</v>
      </c>
      <c r="D117" s="1">
        <f>'PR-RAS'!E121</f>
        <v>98122.1</v>
      </c>
      <c r="E117" s="1">
        <v>0</v>
      </c>
      <c r="F117" s="1">
        <v>0</v>
      </c>
      <c r="G117" s="2">
        <f t="shared" si="0"/>
        <v>56736.319200000005</v>
      </c>
      <c r="H117" s="2">
        <f t="shared" si="1"/>
        <v>0.10000000000582077</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9093768</v>
      </c>
      <c r="D118" s="1">
        <f>'PR-RAS'!E122</f>
        <v>8806520.6300000008</v>
      </c>
      <c r="E118" s="1">
        <v>0</v>
      </c>
      <c r="F118" s="1">
        <v>0</v>
      </c>
      <c r="G118" s="2">
        <f t="shared" si="0"/>
        <v>3124696.6834200006</v>
      </c>
      <c r="H118" s="2">
        <f t="shared" si="1"/>
        <v>0.36999999918043613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3588880</v>
      </c>
      <c r="D120" s="1">
        <f>'PR-RAS'!E124</f>
        <v>4656999.8099999996</v>
      </c>
      <c r="E120" s="1">
        <v>0</v>
      </c>
      <c r="F120" s="1">
        <v>0</v>
      </c>
      <c r="G120" s="2">
        <f t="shared" si="0"/>
        <v>1535442.6747799998</v>
      </c>
      <c r="H120" s="2">
        <f t="shared" si="1"/>
        <v>0.19000000040978193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3167129</v>
      </c>
      <c r="D121" s="1">
        <f>'PR-RAS'!E125</f>
        <v>3757108.51</v>
      </c>
      <c r="E121" s="1">
        <v>0</v>
      </c>
      <c r="F121" s="1">
        <v>0</v>
      </c>
      <c r="G121" s="2">
        <f t="shared" si="0"/>
        <v>1281761.5223999999</v>
      </c>
      <c r="H121" s="2">
        <f t="shared" si="1"/>
        <v>0.49000000022351742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63410</v>
      </c>
      <c r="D122" s="1">
        <f>'PR-RAS'!E126</f>
        <v>192998.69</v>
      </c>
      <c r="E122" s="1">
        <v>0</v>
      </c>
      <c r="F122" s="1">
        <v>0</v>
      </c>
      <c r="G122" s="2">
        <f t="shared" si="0"/>
        <v>54378.292979999998</v>
      </c>
      <c r="H122" s="2">
        <f t="shared" si="1"/>
        <v>0.30999999999767169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3103719</v>
      </c>
      <c r="D123" s="1">
        <f>'PR-RAS'!E127</f>
        <v>3564109.82</v>
      </c>
      <c r="E123" s="1">
        <v>0</v>
      </c>
      <c r="F123" s="1">
        <v>0</v>
      </c>
      <c r="G123" s="2">
        <f t="shared" si="0"/>
        <v>1248296.5140800001</v>
      </c>
      <c r="H123" s="2">
        <f t="shared" si="1"/>
        <v>0.18000000016763806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421751</v>
      </c>
      <c r="D124" s="1">
        <f>'PR-RAS'!E128</f>
        <v>899891.3</v>
      </c>
      <c r="E124" s="1">
        <v>0</v>
      </c>
      <c r="F124" s="1">
        <v>0</v>
      </c>
      <c r="G124" s="2">
        <f t="shared" si="0"/>
        <v>273248.63280000002</v>
      </c>
      <c r="H124" s="2">
        <f t="shared" si="1"/>
        <v>0.30000000004656613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391027</v>
      </c>
      <c r="D125" s="1">
        <f>'PR-RAS'!E129</f>
        <v>884326.28</v>
      </c>
      <c r="E125" s="1">
        <v>0</v>
      </c>
      <c r="F125" s="1">
        <v>0</v>
      </c>
      <c r="G125" s="2">
        <f t="shared" si="0"/>
        <v>267800.26543999999</v>
      </c>
      <c r="H125" s="2">
        <f t="shared" si="1"/>
        <v>0.28000000002793968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30724</v>
      </c>
      <c r="D126" s="1">
        <f>'PR-RAS'!E130</f>
        <v>15565.02</v>
      </c>
      <c r="E126" s="1">
        <v>0</v>
      </c>
      <c r="F126" s="1">
        <v>0</v>
      </c>
      <c r="G126" s="2">
        <f t="shared" si="0"/>
        <v>7731.7550000000001</v>
      </c>
      <c r="H126" s="2">
        <f t="shared" si="1"/>
        <v>2.0000000000436557E-2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(B127/1000)*(C127*1+D127*2)</f>
        <v>0</v>
      </c>
      <c r="H127" s="2">
        <f>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(B128/1000)*(C128*1+D128*2)</f>
        <v>0</v>
      </c>
      <c r="H128" s="2">
        <f>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1752518</v>
      </c>
      <c r="D135" s="1">
        <f>'PR-RAS'!E139</f>
        <v>8706561.5999999996</v>
      </c>
      <c r="E135" s="1">
        <v>0</v>
      </c>
      <c r="F135" s="1">
        <v>0</v>
      </c>
      <c r="G135" s="2">
        <f t="shared" si="0"/>
        <v>2568195.9208</v>
      </c>
      <c r="H135" s="2">
        <f t="shared" si="1"/>
        <v>0.40000000037252903</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92813</v>
      </c>
      <c r="D136" s="1">
        <f>'PR-RAS'!E140</f>
        <v>73567.94</v>
      </c>
      <c r="E136" s="1">
        <v>0</v>
      </c>
      <c r="F136" s="1">
        <v>0</v>
      </c>
      <c r="G136" s="2">
        <f t="shared" si="0"/>
        <v>32393.098800000003</v>
      </c>
      <c r="H136" s="2">
        <f t="shared" si="1"/>
        <v>5.9999999997671694E-2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1461.27</v>
      </c>
      <c r="E142" s="1">
        <v>0</v>
      </c>
      <c r="F142" s="1">
        <v>0</v>
      </c>
      <c r="G142" s="2">
        <f t="shared" si="0"/>
        <v>412.07813999999996</v>
      </c>
      <c r="H142" s="2">
        <f t="shared" si="1"/>
        <v>0.26999999999998181</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92813</v>
      </c>
      <c r="D145" s="1">
        <f>'PR-RAS'!E149</f>
        <v>72106.67</v>
      </c>
      <c r="E145" s="1">
        <v>0</v>
      </c>
      <c r="F145" s="1">
        <v>0</v>
      </c>
      <c r="G145" s="2">
        <f t="shared" si="0"/>
        <v>34131.792959999999</v>
      </c>
      <c r="H145" s="2">
        <f t="shared" si="1"/>
        <v>0.33000000000174623</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1659705</v>
      </c>
      <c r="D146" s="1">
        <f>'PR-RAS'!E150</f>
        <v>8632993.6600000001</v>
      </c>
      <c r="E146" s="1">
        <v>0</v>
      </c>
      <c r="F146" s="1">
        <v>0</v>
      </c>
      <c r="G146" s="2">
        <f t="shared" si="0"/>
        <v>2744225.3863999997</v>
      </c>
      <c r="H146" s="2">
        <f t="shared" si="1"/>
        <v>0.33999999985098839</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194681266</v>
      </c>
      <c r="D147" s="1">
        <f>'PR-RAS'!E151</f>
        <v>196100093.26999998</v>
      </c>
      <c r="E147" s="1">
        <v>0</v>
      </c>
      <c r="F147" s="1">
        <v>0</v>
      </c>
      <c r="G147" s="2">
        <f t="shared" si="0"/>
        <v>85684692.070839986</v>
      </c>
      <c r="H147" s="2">
        <f t="shared" si="1"/>
        <v>0.26999998092651367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95442944</v>
      </c>
      <c r="D148" s="1">
        <f>'PR-RAS'!E152</f>
        <v>97172920.459999993</v>
      </c>
      <c r="E148" s="1">
        <v>0</v>
      </c>
      <c r="F148" s="1">
        <v>0</v>
      </c>
      <c r="G148" s="2">
        <f t="shared" si="0"/>
        <v>42598951.383239992</v>
      </c>
      <c r="H148" s="2">
        <f t="shared" si="1"/>
        <v>0.45999999344348907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77662903</v>
      </c>
      <c r="D149" s="1">
        <f>'PR-RAS'!E153</f>
        <v>79234169.640000001</v>
      </c>
      <c r="E149" s="1">
        <v>0</v>
      </c>
      <c r="F149" s="1">
        <v>0</v>
      </c>
      <c r="G149" s="2">
        <f t="shared" si="0"/>
        <v>34947423.857439995</v>
      </c>
      <c r="H149" s="2">
        <f t="shared" si="1"/>
        <v>0.35999999940395355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77058716</v>
      </c>
      <c r="D150" s="1">
        <f>'PR-RAS'!E154</f>
        <v>78595554.579999998</v>
      </c>
      <c r="E150" s="1">
        <v>0</v>
      </c>
      <c r="F150" s="1">
        <v>0</v>
      </c>
      <c r="G150" s="2">
        <f t="shared" si="0"/>
        <v>34903223.94884</v>
      </c>
      <c r="H150" s="2">
        <f t="shared" si="1"/>
        <v>0.42000000178813934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3540</v>
      </c>
      <c r="D151" s="1">
        <f>'PR-RAS'!E155</f>
        <v>0</v>
      </c>
      <c r="E151" s="1">
        <v>0</v>
      </c>
      <c r="F151" s="1">
        <v>0</v>
      </c>
      <c r="G151" s="2">
        <f t="shared" si="0"/>
        <v>531</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251048</v>
      </c>
      <c r="D152" s="1">
        <f>'PR-RAS'!E156</f>
        <v>266206.13</v>
      </c>
      <c r="E152" s="1">
        <v>0</v>
      </c>
      <c r="F152" s="1">
        <v>0</v>
      </c>
      <c r="G152" s="2">
        <f t="shared" si="0"/>
        <v>118302.49926</v>
      </c>
      <c r="H152" s="2">
        <f t="shared" si="1"/>
        <v>0.13000000000465661</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349599</v>
      </c>
      <c r="D153" s="1">
        <f>'PR-RAS'!E157</f>
        <v>372408.93</v>
      </c>
      <c r="E153" s="1">
        <v>0</v>
      </c>
      <c r="F153" s="1">
        <v>0</v>
      </c>
      <c r="G153" s="2">
        <f t="shared" si="0"/>
        <v>166351.36271999998</v>
      </c>
      <c r="H153" s="2">
        <f t="shared" si="1"/>
        <v>7.0000000006984919E-2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3740355</v>
      </c>
      <c r="D154" s="1">
        <f>'PR-RAS'!E158</f>
        <v>3936043.5</v>
      </c>
      <c r="E154" s="1">
        <v>0</v>
      </c>
      <c r="F154" s="1">
        <v>0</v>
      </c>
      <c r="G154" s="2">
        <f t="shared" si="0"/>
        <v>1776703.6259999999</v>
      </c>
      <c r="H154" s="2">
        <f t="shared" si="1"/>
        <v>0.5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14039686</v>
      </c>
      <c r="D155" s="1">
        <f>'PR-RAS'!E159</f>
        <v>14002707.319999998</v>
      </c>
      <c r="E155" s="1">
        <v>0</v>
      </c>
      <c r="F155" s="1">
        <v>0</v>
      </c>
      <c r="G155" s="2">
        <f t="shared" si="0"/>
        <v>6474945.4985600002</v>
      </c>
      <c r="H155" s="2">
        <f t="shared" si="1"/>
        <v>0.31999999843537807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1589676</v>
      </c>
      <c r="D156" s="1">
        <f>'PR-RAS'!E160</f>
        <v>1521405.26</v>
      </c>
      <c r="E156" s="1">
        <v>0</v>
      </c>
      <c r="F156" s="1">
        <v>0</v>
      </c>
      <c r="G156" s="2">
        <f t="shared" si="0"/>
        <v>718035.41059999994</v>
      </c>
      <c r="H156" s="2">
        <f t="shared" si="1"/>
        <v>0.26000000000931323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12440714</v>
      </c>
      <c r="D157" s="1">
        <f>'PR-RAS'!E161</f>
        <v>12473076.449999999</v>
      </c>
      <c r="E157" s="1">
        <v>0</v>
      </c>
      <c r="F157" s="1">
        <v>0</v>
      </c>
      <c r="G157" s="2">
        <f t="shared" si="0"/>
        <v>5832351.2363999998</v>
      </c>
      <c r="H157" s="2">
        <f t="shared" si="1"/>
        <v>0.44999999925494194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9296</v>
      </c>
      <c r="D158" s="1">
        <f>'PR-RAS'!E162</f>
        <v>8225.61</v>
      </c>
      <c r="E158" s="1">
        <v>0</v>
      </c>
      <c r="F158" s="1">
        <v>0</v>
      </c>
      <c r="G158" s="2">
        <f t="shared" si="0"/>
        <v>4042.3135400000001</v>
      </c>
      <c r="H158" s="2">
        <f t="shared" si="1"/>
        <v>0.38999999999941792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69729804</v>
      </c>
      <c r="D159" s="1">
        <f>'PR-RAS'!E163</f>
        <v>68576701.620000005</v>
      </c>
      <c r="E159" s="1">
        <v>0</v>
      </c>
      <c r="F159" s="1">
        <v>0</v>
      </c>
      <c r="G159" s="2">
        <f t="shared" si="0"/>
        <v>32687546.743920002</v>
      </c>
      <c r="H159" s="2">
        <f t="shared" si="1"/>
        <v>0.37999999523162842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2884943</v>
      </c>
      <c r="D160" s="1">
        <f>'PR-RAS'!E164</f>
        <v>3443114.41</v>
      </c>
      <c r="E160" s="1">
        <v>0</v>
      </c>
      <c r="F160" s="1">
        <v>0</v>
      </c>
      <c r="G160" s="2">
        <f t="shared" si="0"/>
        <v>1553616.31938</v>
      </c>
      <c r="H160" s="2">
        <f t="shared" si="1"/>
        <v>0.41000000014901161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326707</v>
      </c>
      <c r="D161" s="1">
        <f>'PR-RAS'!E165</f>
        <v>751682.83</v>
      </c>
      <c r="E161" s="1">
        <v>0</v>
      </c>
      <c r="F161" s="1">
        <v>0</v>
      </c>
      <c r="G161" s="2">
        <f t="shared" si="0"/>
        <v>292811.62559999997</v>
      </c>
      <c r="H161" s="2">
        <f t="shared" si="1"/>
        <v>0.17000000004190952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2219307</v>
      </c>
      <c r="D162" s="1">
        <f>'PR-RAS'!E166</f>
        <v>2326784.5099999998</v>
      </c>
      <c r="E162" s="1">
        <v>0</v>
      </c>
      <c r="F162" s="1">
        <v>0</v>
      </c>
      <c r="G162" s="2">
        <f t="shared" si="0"/>
        <v>1106533.0392199999</v>
      </c>
      <c r="H162" s="2">
        <f t="shared" si="1"/>
        <v>0.49000000022351742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322688</v>
      </c>
      <c r="D163" s="1">
        <f>'PR-RAS'!E167</f>
        <v>353971.43</v>
      </c>
      <c r="E163" s="1">
        <v>0</v>
      </c>
      <c r="F163" s="1">
        <v>0</v>
      </c>
      <c r="G163" s="2">
        <f t="shared" si="0"/>
        <v>166962.19932000001</v>
      </c>
      <c r="H163" s="2">
        <f t="shared" si="1"/>
        <v>0.42999999999301508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16241</v>
      </c>
      <c r="D164" s="1">
        <f>'PR-RAS'!E168</f>
        <v>10675.64</v>
      </c>
      <c r="E164" s="1">
        <v>0</v>
      </c>
      <c r="F164" s="1">
        <v>0</v>
      </c>
      <c r="G164" s="2">
        <f t="shared" si="0"/>
        <v>6127.5416400000004</v>
      </c>
      <c r="H164" s="2">
        <f t="shared" si="1"/>
        <v>0.36000000000058208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13721628</v>
      </c>
      <c r="D165" s="1">
        <f>'PR-RAS'!E169</f>
        <v>17752551.210000001</v>
      </c>
      <c r="E165" s="1">
        <v>0</v>
      </c>
      <c r="F165" s="1">
        <v>0</v>
      </c>
      <c r="G165" s="2">
        <f t="shared" si="0"/>
        <v>8073183.7888800008</v>
      </c>
      <c r="H165" s="2">
        <f t="shared" si="1"/>
        <v>0.21000000089406967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1590919</v>
      </c>
      <c r="D166" s="1">
        <f>'PR-RAS'!E170</f>
        <v>1769764.91</v>
      </c>
      <c r="E166" s="1">
        <v>0</v>
      </c>
      <c r="F166" s="1">
        <v>0</v>
      </c>
      <c r="G166" s="2">
        <f t="shared" si="0"/>
        <v>846524.05530000012</v>
      </c>
      <c r="H166" s="2">
        <f t="shared" si="1"/>
        <v>9.0000000083819032E-2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3131163</v>
      </c>
      <c r="D167" s="1">
        <f>'PR-RAS'!E171</f>
        <v>3866295.9</v>
      </c>
      <c r="E167" s="1">
        <v>0</v>
      </c>
      <c r="F167" s="1">
        <v>0</v>
      </c>
      <c r="G167" s="2">
        <f t="shared" si="0"/>
        <v>1803383.2968000001</v>
      </c>
      <c r="H167" s="2">
        <f t="shared" si="1"/>
        <v>0.10000000009313226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7575032</v>
      </c>
      <c r="D168" s="1">
        <f>'PR-RAS'!E172</f>
        <v>10885048.1</v>
      </c>
      <c r="E168" s="1">
        <v>0</v>
      </c>
      <c r="F168" s="1">
        <v>0</v>
      </c>
      <c r="G168" s="2">
        <f t="shared" si="0"/>
        <v>4900636.4094000002</v>
      </c>
      <c r="H168" s="2">
        <f t="shared" si="1"/>
        <v>9.999999962747097E-2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867064</v>
      </c>
      <c r="D169" s="1">
        <f>'PR-RAS'!E173</f>
        <v>605954.49</v>
      </c>
      <c r="E169" s="1">
        <v>0</v>
      </c>
      <c r="F169" s="1">
        <v>0</v>
      </c>
      <c r="G169" s="2">
        <f t="shared" si="0"/>
        <v>349267.46064</v>
      </c>
      <c r="H169" s="2">
        <f t="shared" si="1"/>
        <v>0.48999999999068677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312754</v>
      </c>
      <c r="D170" s="1">
        <f>'PR-RAS'!E174</f>
        <v>429780.55</v>
      </c>
      <c r="E170" s="1">
        <v>0</v>
      </c>
      <c r="F170" s="1">
        <v>0</v>
      </c>
      <c r="G170" s="2">
        <f t="shared" si="0"/>
        <v>198121.25190000003</v>
      </c>
      <c r="H170" s="2">
        <f t="shared" si="1"/>
        <v>0.45000000001164153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244696</v>
      </c>
      <c r="D172" s="1">
        <f>'PR-RAS'!E176</f>
        <v>195707.26</v>
      </c>
      <c r="E172" s="1">
        <v>0</v>
      </c>
      <c r="F172" s="1">
        <v>0</v>
      </c>
      <c r="G172" s="2">
        <f t="shared" si="0"/>
        <v>108774.89892000001</v>
      </c>
      <c r="H172" s="2">
        <f t="shared" si="1"/>
        <v>0.26000000000931323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46013038</v>
      </c>
      <c r="D173" s="1">
        <f>'PR-RAS'!E177</f>
        <v>42206987.170000002</v>
      </c>
      <c r="E173" s="1">
        <v>0</v>
      </c>
      <c r="F173" s="1">
        <v>0</v>
      </c>
      <c r="G173" s="2">
        <f t="shared" si="0"/>
        <v>22433446.122479998</v>
      </c>
      <c r="H173" s="2">
        <f t="shared" si="1"/>
        <v>0.17000000178813934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2330698</v>
      </c>
      <c r="D174" s="1">
        <f>'PR-RAS'!E178</f>
        <v>2344654.37</v>
      </c>
      <c r="E174" s="1">
        <v>0</v>
      </c>
      <c r="F174" s="1">
        <v>0</v>
      </c>
      <c r="G174" s="2">
        <f t="shared" si="0"/>
        <v>1214461.1660199999</v>
      </c>
      <c r="H174" s="2">
        <f t="shared" si="1"/>
        <v>0.37000000011175871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21366336</v>
      </c>
      <c r="D175" s="1">
        <f>'PR-RAS'!E179</f>
        <v>19136175.420000002</v>
      </c>
      <c r="E175" s="1">
        <v>0</v>
      </c>
      <c r="F175" s="1">
        <v>0</v>
      </c>
      <c r="G175" s="2">
        <f t="shared" si="0"/>
        <v>10377131.510159999</v>
      </c>
      <c r="H175" s="2">
        <f t="shared" si="1"/>
        <v>0.42000000178813934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2873184</v>
      </c>
      <c r="D176" s="1">
        <f>'PR-RAS'!E180</f>
        <v>2139197.63</v>
      </c>
      <c r="E176" s="1">
        <v>0</v>
      </c>
      <c r="F176" s="1">
        <v>0</v>
      </c>
      <c r="G176" s="2">
        <f t="shared" si="0"/>
        <v>1251526.3705</v>
      </c>
      <c r="H176" s="2">
        <f t="shared" si="1"/>
        <v>0.37000000011175871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11106045</v>
      </c>
      <c r="D177" s="1">
        <f>'PR-RAS'!E181</f>
        <v>9419488.9600000009</v>
      </c>
      <c r="E177" s="1">
        <v>0</v>
      </c>
      <c r="F177" s="1">
        <v>0</v>
      </c>
      <c r="G177" s="2">
        <f t="shared" si="0"/>
        <v>5270324.0339200003</v>
      </c>
      <c r="H177" s="2">
        <f t="shared" si="1"/>
        <v>3.9999999105930328E-2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739435</v>
      </c>
      <c r="D178" s="1">
        <f>'PR-RAS'!E182</f>
        <v>994911.66</v>
      </c>
      <c r="E178" s="1">
        <v>0</v>
      </c>
      <c r="F178" s="1">
        <v>0</v>
      </c>
      <c r="G178" s="2">
        <f t="shared" si="0"/>
        <v>483078.72264000005</v>
      </c>
      <c r="H178" s="2">
        <f t="shared" si="1"/>
        <v>0.33999999996740371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738441</v>
      </c>
      <c r="D179" s="1">
        <f>'PR-RAS'!E183</f>
        <v>1050041.3400000001</v>
      </c>
      <c r="E179" s="1">
        <v>0</v>
      </c>
      <c r="F179" s="1">
        <v>0</v>
      </c>
      <c r="G179" s="2">
        <f t="shared" si="0"/>
        <v>505257.21503999998</v>
      </c>
      <c r="H179" s="2">
        <f t="shared" si="1"/>
        <v>0.34000000008381903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3327026</v>
      </c>
      <c r="D180" s="1">
        <f>'PR-RAS'!E184</f>
        <v>3395803.3</v>
      </c>
      <c r="E180" s="1">
        <v>0</v>
      </c>
      <c r="F180" s="1">
        <v>0</v>
      </c>
      <c r="G180" s="2">
        <f t="shared" si="0"/>
        <v>1811235.2353999999</v>
      </c>
      <c r="H180" s="2">
        <f t="shared" si="1"/>
        <v>0.29999999981373549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622248</v>
      </c>
      <c r="D181" s="1">
        <f>'PR-RAS'!E185</f>
        <v>945651.06</v>
      </c>
      <c r="E181" s="1">
        <v>0</v>
      </c>
      <c r="F181" s="1">
        <v>0</v>
      </c>
      <c r="G181" s="2">
        <f t="shared" si="0"/>
        <v>452439.02159999998</v>
      </c>
      <c r="H181" s="2">
        <f t="shared" si="1"/>
        <v>6.0000000055879354E-2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2909625</v>
      </c>
      <c r="D182" s="1">
        <f>'PR-RAS'!E186</f>
        <v>2781063.43</v>
      </c>
      <c r="E182" s="1">
        <v>0</v>
      </c>
      <c r="F182" s="1">
        <v>0</v>
      </c>
      <c r="G182" s="2">
        <f t="shared" si="0"/>
        <v>1533387.0866599998</v>
      </c>
      <c r="H182" s="2">
        <f t="shared" si="1"/>
        <v>0.43000000016763806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60487</v>
      </c>
      <c r="D183" s="1">
        <f>'PR-RAS'!E187</f>
        <v>44955.040000000001</v>
      </c>
      <c r="E183" s="1">
        <v>0</v>
      </c>
      <c r="F183" s="1">
        <v>0</v>
      </c>
      <c r="G183" s="2">
        <f t="shared" si="0"/>
        <v>27372.26856</v>
      </c>
      <c r="H183" s="2">
        <f t="shared" si="1"/>
        <v>4.0000000000873115E-2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7049708</v>
      </c>
      <c r="D184" s="1">
        <f>'PR-RAS'!E188</f>
        <v>5129093.79</v>
      </c>
      <c r="E184" s="1">
        <v>0</v>
      </c>
      <c r="F184" s="1">
        <v>0</v>
      </c>
      <c r="G184" s="2">
        <f t="shared" si="0"/>
        <v>3167344.8911399995</v>
      </c>
      <c r="H184" s="2">
        <f t="shared" si="1"/>
        <v>0.2099999999627471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312198</v>
      </c>
      <c r="D185" s="1">
        <f>'PR-RAS'!E189</f>
        <v>334558.07</v>
      </c>
      <c r="E185" s="1">
        <v>0</v>
      </c>
      <c r="F185" s="1">
        <v>0</v>
      </c>
      <c r="G185" s="2">
        <f t="shared" si="0"/>
        <v>180561.80176</v>
      </c>
      <c r="H185" s="2">
        <f t="shared" si="1"/>
        <v>7.0000000006984919E-2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385673</v>
      </c>
      <c r="D186" s="1">
        <f>'PR-RAS'!E190</f>
        <v>424809.76</v>
      </c>
      <c r="E186" s="1">
        <v>0</v>
      </c>
      <c r="F186" s="1">
        <v>0</v>
      </c>
      <c r="G186" s="2">
        <f t="shared" si="0"/>
        <v>228529.11619999999</v>
      </c>
      <c r="H186" s="2">
        <f t="shared" si="1"/>
        <v>0.23999999999068677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478318</v>
      </c>
      <c r="D187" s="1">
        <f>'PR-RAS'!E191</f>
        <v>806396.93</v>
      </c>
      <c r="E187" s="1">
        <v>0</v>
      </c>
      <c r="F187" s="1">
        <v>0</v>
      </c>
      <c r="G187" s="2">
        <f t="shared" si="0"/>
        <v>388946.80596000003</v>
      </c>
      <c r="H187" s="2">
        <f t="shared" si="1"/>
        <v>6.9999999948777258E-2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81358</v>
      </c>
      <c r="D188" s="1">
        <f>'PR-RAS'!E192</f>
        <v>100979.04</v>
      </c>
      <c r="E188" s="1">
        <v>0</v>
      </c>
      <c r="F188" s="1">
        <v>0</v>
      </c>
      <c r="G188" s="2">
        <f t="shared" si="0"/>
        <v>52980.10695999999</v>
      </c>
      <c r="H188" s="2">
        <f t="shared" si="1"/>
        <v>3.9999999993597157E-2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458530</v>
      </c>
      <c r="D189" s="1">
        <f>'PR-RAS'!E193</f>
        <v>1019254.63</v>
      </c>
      <c r="E189" s="1">
        <v>0</v>
      </c>
      <c r="F189" s="1">
        <v>0</v>
      </c>
      <c r="G189" s="2">
        <f t="shared" si="0"/>
        <v>469443.38087999995</v>
      </c>
      <c r="H189" s="2">
        <f t="shared" si="1"/>
        <v>0.36999999999534339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502113</v>
      </c>
      <c r="D190" s="1">
        <f>'PR-RAS'!E194</f>
        <v>498776.09</v>
      </c>
      <c r="E190" s="1">
        <v>0</v>
      </c>
      <c r="F190" s="1">
        <v>0</v>
      </c>
      <c r="G190" s="2">
        <f t="shared" si="0"/>
        <v>283436.71902000002</v>
      </c>
      <c r="H190" s="2">
        <f t="shared" si="1"/>
        <v>9.0000000025611371E-2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4831518</v>
      </c>
      <c r="D191" s="1">
        <f>'PR-RAS'!E195</f>
        <v>1944319.27</v>
      </c>
      <c r="E191" s="1">
        <v>0</v>
      </c>
      <c r="F191" s="1">
        <v>0</v>
      </c>
      <c r="G191" s="2">
        <f t="shared" si="0"/>
        <v>1656829.7425999998</v>
      </c>
      <c r="H191" s="2">
        <f t="shared" si="1"/>
        <v>0.27000000001862645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681216</v>
      </c>
      <c r="D192" s="1">
        <f>'PR-RAS'!E196</f>
        <v>670668.89</v>
      </c>
      <c r="E192" s="1">
        <v>0</v>
      </c>
      <c r="F192" s="1">
        <v>0</v>
      </c>
      <c r="G192" s="2">
        <f t="shared" si="0"/>
        <v>386307.77198000002</v>
      </c>
      <c r="H192" s="2">
        <f t="shared" si="1"/>
        <v>0.10999999998603016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681216</v>
      </c>
      <c r="D206" s="1">
        <f>'PR-RAS'!E210</f>
        <v>670668.89</v>
      </c>
      <c r="E206" s="1">
        <v>0</v>
      </c>
      <c r="F206" s="1">
        <v>0</v>
      </c>
      <c r="G206" s="2">
        <f t="shared" si="0"/>
        <v>414623.52489999996</v>
      </c>
      <c r="H206" s="2">
        <f t="shared" si="1"/>
        <v>0.10999999998603016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241549</v>
      </c>
      <c r="D207" s="1">
        <f>'PR-RAS'!E211</f>
        <v>259219.33</v>
      </c>
      <c r="E207" s="1">
        <v>0</v>
      </c>
      <c r="F207" s="1">
        <v>0</v>
      </c>
      <c r="G207" s="2">
        <f t="shared" si="0"/>
        <v>156557.45795999997</v>
      </c>
      <c r="H207" s="2">
        <f t="shared" si="1"/>
        <v>0.32999999998719431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2303</v>
      </c>
      <c r="D208" s="1">
        <f>'PR-RAS'!E212</f>
        <v>592.54</v>
      </c>
      <c r="E208" s="1">
        <v>0</v>
      </c>
      <c r="F208" s="1">
        <v>0</v>
      </c>
      <c r="G208" s="2">
        <f t="shared" si="0"/>
        <v>722.03255999999999</v>
      </c>
      <c r="H208" s="2">
        <f t="shared" si="1"/>
        <v>0.46000000000003638</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189692</v>
      </c>
      <c r="D209" s="1">
        <f>'PR-RAS'!E213</f>
        <v>169050.02</v>
      </c>
      <c r="E209" s="1">
        <v>0</v>
      </c>
      <c r="F209" s="1">
        <v>0</v>
      </c>
      <c r="G209" s="2">
        <f t="shared" si="0"/>
        <v>109780.74432</v>
      </c>
      <c r="H209" s="2">
        <f t="shared" si="1"/>
        <v>1.9999999989522621E-2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247672</v>
      </c>
      <c r="D210" s="1">
        <f>'PR-RAS'!E214</f>
        <v>241807</v>
      </c>
      <c r="E210" s="1">
        <v>0</v>
      </c>
      <c r="F210" s="1">
        <v>0</v>
      </c>
      <c r="G210" s="2">
        <f t="shared" si="0"/>
        <v>152838.774</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8020971</v>
      </c>
      <c r="D211" s="1">
        <f>'PR-RAS'!E215</f>
        <v>5750684.5300000003</v>
      </c>
      <c r="E211" s="1">
        <v>0</v>
      </c>
      <c r="F211" s="1">
        <v>0</v>
      </c>
      <c r="G211" s="2">
        <f t="shared" si="0"/>
        <v>4099691.4126000004</v>
      </c>
      <c r="H211" s="2">
        <f t="shared" si="1"/>
        <v>0.46999999973922968</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2413220</v>
      </c>
      <c r="D212" s="1">
        <f>'PR-RAS'!E216</f>
        <v>1827916.22</v>
      </c>
      <c r="E212" s="1">
        <v>0</v>
      </c>
      <c r="F212" s="1">
        <v>0</v>
      </c>
      <c r="G212" s="2">
        <f t="shared" si="0"/>
        <v>1280570.0648399999</v>
      </c>
      <c r="H212" s="2">
        <f t="shared" si="1"/>
        <v>0.21999999997206032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2413220</v>
      </c>
      <c r="D214" s="1">
        <f>'PR-RAS'!E218</f>
        <v>1827916.22</v>
      </c>
      <c r="E214" s="1">
        <v>0</v>
      </c>
      <c r="F214" s="1">
        <v>0</v>
      </c>
      <c r="G214" s="2">
        <f t="shared" si="0"/>
        <v>1292708.1697199999</v>
      </c>
      <c r="H214" s="2">
        <f t="shared" si="1"/>
        <v>0.21999999997206032</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5607751</v>
      </c>
      <c r="D215" s="1">
        <f>'PR-RAS'!E219</f>
        <v>3922768.31</v>
      </c>
      <c r="E215" s="1">
        <v>0</v>
      </c>
      <c r="F215" s="1">
        <v>0</v>
      </c>
      <c r="G215" s="2">
        <f t="shared" si="0"/>
        <v>2879003.5506800003</v>
      </c>
      <c r="H215" s="2">
        <f t="shared" si="1"/>
        <v>0.31000000005587935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4607751</v>
      </c>
      <c r="D217" s="1">
        <f>'PR-RAS'!E221</f>
        <v>2922768.31</v>
      </c>
      <c r="E217" s="1">
        <v>0</v>
      </c>
      <c r="F217" s="1">
        <v>0</v>
      </c>
      <c r="G217" s="2">
        <f t="shared" si="0"/>
        <v>2257910.12592</v>
      </c>
      <c r="H217" s="2">
        <f t="shared" si="1"/>
        <v>0.31000000005587935</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1000000</v>
      </c>
      <c r="D218" s="1">
        <f>'PR-RAS'!E222</f>
        <v>1000000</v>
      </c>
      <c r="E218" s="1">
        <v>0</v>
      </c>
      <c r="F218" s="1">
        <v>0</v>
      </c>
      <c r="G218" s="2">
        <f t="shared" si="0"/>
        <v>651000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898199</v>
      </c>
      <c r="D220" s="1">
        <f>'PR-RAS'!E224</f>
        <v>2650742.5499999998</v>
      </c>
      <c r="E220" s="1">
        <v>0</v>
      </c>
      <c r="F220" s="1">
        <v>0</v>
      </c>
      <c r="G220" s="2">
        <f t="shared" si="0"/>
        <v>1357730.8178999999</v>
      </c>
      <c r="H220" s="2">
        <f t="shared" si="1"/>
        <v>0.45000000018626451</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898199</v>
      </c>
      <c r="D227" s="1">
        <f>'PR-RAS'!E231</f>
        <v>2650742.5499999998</v>
      </c>
      <c r="E227" s="1">
        <v>0</v>
      </c>
      <c r="F227" s="1">
        <v>0</v>
      </c>
      <c r="G227" s="2">
        <f t="shared" si="0"/>
        <v>1401128.6066000001</v>
      </c>
      <c r="H227" s="2">
        <f t="shared" si="1"/>
        <v>0.45000000018626451</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898199</v>
      </c>
      <c r="D229" s="1">
        <f>'PR-RAS'!E233</f>
        <v>2650742.5499999998</v>
      </c>
      <c r="E229" s="1">
        <v>0</v>
      </c>
      <c r="F229" s="1">
        <v>0</v>
      </c>
      <c r="G229" s="2">
        <f t="shared" si="0"/>
        <v>1413527.9748</v>
      </c>
      <c r="H229" s="2">
        <f t="shared" si="1"/>
        <v>0.45000000018626451</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(B230/1000)*(C230*1+D230*2)</f>
        <v>0</v>
      </c>
      <c r="H230" s="2">
        <f>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(B231/1000)*(C231*1+D231*2)</f>
        <v>0</v>
      </c>
      <c r="H231" s="2">
        <f>ABS(C231-ROUND(C231,0))+ABS(D231-ROUND(D231,0))</f>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7600517</v>
      </c>
      <c r="D248" s="1">
        <f>'PR-RAS'!E252</f>
        <v>8357920.2299999995</v>
      </c>
      <c r="E248" s="1">
        <v>0</v>
      </c>
      <c r="F248" s="1">
        <v>0</v>
      </c>
      <c r="G248" s="2">
        <f t="shared" si="0"/>
        <v>6006140.2926200004</v>
      </c>
      <c r="H248" s="2">
        <f t="shared" si="1"/>
        <v>0.22999999951571226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7600517</v>
      </c>
      <c r="D255" s="1">
        <f>'PR-RAS'!E259</f>
        <v>8357920.2299999995</v>
      </c>
      <c r="E255" s="1">
        <v>0</v>
      </c>
      <c r="F255" s="1">
        <v>0</v>
      </c>
      <c r="G255" s="2">
        <f t="shared" si="0"/>
        <v>6176354.7948400006</v>
      </c>
      <c r="H255" s="2">
        <f t="shared" si="1"/>
        <v>0.22999999951571226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6390804</v>
      </c>
      <c r="D256" s="1">
        <f>'PR-RAS'!E260</f>
        <v>6574731.7999999998</v>
      </c>
      <c r="E256" s="1">
        <v>0</v>
      </c>
      <c r="F256" s="1">
        <v>0</v>
      </c>
      <c r="G256" s="2">
        <f t="shared" si="0"/>
        <v>4982768.2380000008</v>
      </c>
      <c r="H256" s="2">
        <f t="shared" si="1"/>
        <v>0.20000000018626451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1209713</v>
      </c>
      <c r="D257" s="1">
        <f>'PR-RAS'!E261</f>
        <v>1783188.43</v>
      </c>
      <c r="E257" s="1">
        <v>0</v>
      </c>
      <c r="F257" s="1">
        <v>0</v>
      </c>
      <c r="G257" s="2">
        <f t="shared" si="0"/>
        <v>1222679.0041599998</v>
      </c>
      <c r="H257" s="2">
        <f t="shared" si="1"/>
        <v>0.42999999993480742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12307615</v>
      </c>
      <c r="D259" s="1">
        <f>'PR-RAS'!E263</f>
        <v>12920454.989999998</v>
      </c>
      <c r="E259" s="1">
        <v>0</v>
      </c>
      <c r="F259" s="1">
        <v>0</v>
      </c>
      <c r="G259" s="2">
        <f t="shared" si="0"/>
        <v>9842319.4448399991</v>
      </c>
      <c r="H259" s="2">
        <f t="shared" si="1"/>
        <v>1.0000001639127731E-2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10164568</v>
      </c>
      <c r="D260" s="1">
        <f>'PR-RAS'!E264</f>
        <v>10791896.869999999</v>
      </c>
      <c r="E260" s="1">
        <v>0</v>
      </c>
      <c r="F260" s="1">
        <v>0</v>
      </c>
      <c r="G260" s="2">
        <f t="shared" si="0"/>
        <v>8222825.6906599998</v>
      </c>
      <c r="H260" s="2">
        <f t="shared" si="1"/>
        <v>0.13000000081956387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10164568</v>
      </c>
      <c r="D261" s="1">
        <f>'PR-RAS'!E265</f>
        <v>10791896.869999999</v>
      </c>
      <c r="E261" s="1">
        <v>0</v>
      </c>
      <c r="F261" s="1">
        <v>0</v>
      </c>
      <c r="G261" s="2">
        <f t="shared" si="0"/>
        <v>8254574.0523999995</v>
      </c>
      <c r="H261" s="2">
        <f t="shared" si="1"/>
        <v>0.13000000081956387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1024811</v>
      </c>
      <c r="D264" s="1">
        <f>'PR-RAS'!E268</f>
        <v>942789.99</v>
      </c>
      <c r="E264" s="1">
        <v>0</v>
      </c>
      <c r="F264" s="1">
        <v>0</v>
      </c>
      <c r="G264" s="2">
        <f t="shared" si="0"/>
        <v>765432.82773999998</v>
      </c>
      <c r="H264" s="2">
        <f t="shared" si="1"/>
        <v>1.0000000009313226E-2</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98750</v>
      </c>
      <c r="D265" s="1">
        <f>'PR-RAS'!E269</f>
        <v>150000</v>
      </c>
      <c r="E265" s="1">
        <v>0</v>
      </c>
      <c r="F265" s="1">
        <v>0</v>
      </c>
      <c r="G265" s="2">
        <f t="shared" ref="G265:G521" si="2">(B265/1000)*(C265*1+D265*2)</f>
        <v>105270</v>
      </c>
      <c r="H265" s="2">
        <f t="shared" ref="H265:H521" si="3">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880611</v>
      </c>
      <c r="D266" s="1">
        <f>'PR-RAS'!E270</f>
        <v>741701.66</v>
      </c>
      <c r="E266" s="1">
        <v>0</v>
      </c>
      <c r="F266" s="1">
        <v>0</v>
      </c>
      <c r="G266" s="2">
        <f t="shared" si="2"/>
        <v>626463.79480000015</v>
      </c>
      <c r="H266" s="2">
        <f t="shared" si="3"/>
        <v>0.33999999996740371</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45450</v>
      </c>
      <c r="D267" s="1">
        <f>'PR-RAS'!E271</f>
        <v>51088.33</v>
      </c>
      <c r="E267" s="1">
        <v>0</v>
      </c>
      <c r="F267" s="1">
        <v>0</v>
      </c>
      <c r="G267" s="2">
        <f t="shared" si="2"/>
        <v>39268.691560000007</v>
      </c>
      <c r="H267" s="2">
        <f t="shared" si="3"/>
        <v>0.33000000000174623</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2"/>
        <v>0</v>
      </c>
      <c r="H269" s="2">
        <f t="shared" si="3"/>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2"/>
        <v>0</v>
      </c>
      <c r="H270" s="2">
        <f t="shared" si="3"/>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2"/>
        <v>0</v>
      </c>
      <c r="H271" s="2">
        <f t="shared" si="3"/>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2"/>
        <v>0</v>
      </c>
      <c r="H272" s="2">
        <f t="shared" si="3"/>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2"/>
        <v>0</v>
      </c>
      <c r="H273" s="2">
        <f t="shared" si="3"/>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2"/>
        <v>0</v>
      </c>
      <c r="H274" s="2">
        <f t="shared" si="3"/>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1118236</v>
      </c>
      <c r="D275" s="1">
        <f>'PR-RAS'!E279</f>
        <v>1185768.1299999999</v>
      </c>
      <c r="E275" s="1">
        <v>0</v>
      </c>
      <c r="F275" s="1">
        <v>0</v>
      </c>
      <c r="G275" s="2">
        <f t="shared" si="2"/>
        <v>956197.59924000001</v>
      </c>
      <c r="H275" s="2">
        <f t="shared" si="3"/>
        <v>0.12999999988824129</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1118236</v>
      </c>
      <c r="D276" s="1">
        <f>'PR-RAS'!E280</f>
        <v>1185768.1299999999</v>
      </c>
      <c r="E276" s="1">
        <v>0</v>
      </c>
      <c r="F276" s="1">
        <v>0</v>
      </c>
      <c r="G276" s="2">
        <f t="shared" si="2"/>
        <v>959687.37150000001</v>
      </c>
      <c r="H276" s="2">
        <f t="shared" si="3"/>
        <v>0.12999999988824129</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2"/>
        <v>0</v>
      </c>
      <c r="H277" s="2">
        <f t="shared" si="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2"/>
        <v>0</v>
      </c>
      <c r="H278" s="2">
        <f t="shared" si="3"/>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2"/>
        <v>0</v>
      </c>
      <c r="H279" s="2">
        <f t="shared" si="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2"/>
        <v>0</v>
      </c>
      <c r="H281" s="2">
        <f t="shared" si="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2"/>
        <v>0</v>
      </c>
      <c r="H282" s="2">
        <f t="shared" si="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2"/>
        <v>0</v>
      </c>
      <c r="H283" s="2">
        <f t="shared" si="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2"/>
        <v>0</v>
      </c>
      <c r="H284" s="2">
        <f t="shared" si="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194681266</v>
      </c>
      <c r="D285" s="1">
        <f>'PR-RAS'!E289</f>
        <v>196100093.26999998</v>
      </c>
      <c r="E285" s="1">
        <v>0</v>
      </c>
      <c r="F285" s="1">
        <v>0</v>
      </c>
      <c r="G285" s="2">
        <f t="shared" si="2"/>
        <v>166674332.52135998</v>
      </c>
      <c r="H285" s="2">
        <f t="shared" si="3"/>
        <v>0.26999998092651367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42690168</v>
      </c>
      <c r="D286" s="1">
        <f>'PR-RAS'!E290</f>
        <v>64639317.950000018</v>
      </c>
      <c r="E286" s="1">
        <v>0</v>
      </c>
      <c r="F286" s="1">
        <v>0</v>
      </c>
      <c r="G286" s="2">
        <f t="shared" si="2"/>
        <v>49011109.111500002</v>
      </c>
      <c r="H286" s="2">
        <f t="shared" si="3"/>
        <v>4.9999982118606567E-2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2"/>
        <v>0</v>
      </c>
      <c r="H287" s="2">
        <f t="shared" si="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187152914</v>
      </c>
      <c r="D288" s="1">
        <f>'PR-RAS'!E292</f>
        <v>187252701.59</v>
      </c>
      <c r="E288" s="1">
        <v>0</v>
      </c>
      <c r="F288" s="1">
        <v>0</v>
      </c>
      <c r="G288" s="2">
        <f t="shared" si="2"/>
        <v>161195937.03066</v>
      </c>
      <c r="H288" s="2">
        <f t="shared" si="3"/>
        <v>0.40999999642372131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2"/>
        <v>0</v>
      </c>
      <c r="H289" s="2">
        <f t="shared" si="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73337034</v>
      </c>
      <c r="D290" s="1">
        <f>'PR-RAS'!E294</f>
        <v>71812748.890000001</v>
      </c>
      <c r="E290" s="1">
        <v>0</v>
      </c>
      <c r="F290" s="1">
        <v>0</v>
      </c>
      <c r="G290" s="2">
        <f t="shared" si="2"/>
        <v>62702171.684419997</v>
      </c>
      <c r="H290" s="2">
        <f t="shared" si="3"/>
        <v>0.10999999940395355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183821</v>
      </c>
      <c r="D291" s="1">
        <f>'PR-RAS'!E295</f>
        <v>224869.32</v>
      </c>
      <c r="E291" s="1">
        <v>0</v>
      </c>
      <c r="F291" s="1">
        <v>0</v>
      </c>
      <c r="G291" s="2">
        <f t="shared" si="2"/>
        <v>183732.29559999998</v>
      </c>
      <c r="H291" s="2">
        <f t="shared" si="3"/>
        <v>0.32000000000698492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2"/>
        <v>0</v>
      </c>
      <c r="H292" s="2">
        <f t="shared" si="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9796872</v>
      </c>
      <c r="D293" s="1">
        <f>'PR-RAS'!E298</f>
        <v>9127349.4700000007</v>
      </c>
      <c r="E293" s="1">
        <v>0</v>
      </c>
      <c r="F293" s="1">
        <v>0</v>
      </c>
      <c r="G293" s="2">
        <f t="shared" si="2"/>
        <v>8191058.7144799996</v>
      </c>
      <c r="H293" s="2">
        <f t="shared" si="3"/>
        <v>0.47000000067055225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2842960</v>
      </c>
      <c r="D294" s="1">
        <f>'PR-RAS'!E299</f>
        <v>3010321.13</v>
      </c>
      <c r="E294" s="1">
        <v>0</v>
      </c>
      <c r="F294" s="1">
        <v>0</v>
      </c>
      <c r="G294" s="2">
        <f t="shared" si="2"/>
        <v>2597035.4621799998</v>
      </c>
      <c r="H294" s="2">
        <f t="shared" si="3"/>
        <v>0.12999999988824129</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837951</v>
      </c>
      <c r="D295" s="1">
        <f>'PR-RAS'!E300</f>
        <v>1005312.62</v>
      </c>
      <c r="E295" s="1">
        <v>0</v>
      </c>
      <c r="F295" s="1">
        <v>0</v>
      </c>
      <c r="G295" s="2">
        <f t="shared" si="2"/>
        <v>837481.41456000006</v>
      </c>
      <c r="H295" s="2">
        <f t="shared" si="3"/>
        <v>0.38000000000465661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837951</v>
      </c>
      <c r="D296" s="1">
        <f>'PR-RAS'!E301</f>
        <v>1005312.62</v>
      </c>
      <c r="E296" s="1">
        <v>0</v>
      </c>
      <c r="F296" s="1">
        <v>0</v>
      </c>
      <c r="G296" s="2">
        <f t="shared" si="2"/>
        <v>840329.99080000003</v>
      </c>
      <c r="H296" s="2">
        <f t="shared" si="3"/>
        <v>0.38000000000465661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2"/>
        <v>0</v>
      </c>
      <c r="H297" s="2">
        <f t="shared" si="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2"/>
        <v>0</v>
      </c>
      <c r="H298" s="2">
        <f t="shared" si="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2005009</v>
      </c>
      <c r="D299" s="1">
        <f>'PR-RAS'!E304</f>
        <v>2005008.51</v>
      </c>
      <c r="E299" s="1">
        <v>0</v>
      </c>
      <c r="F299" s="1">
        <v>0</v>
      </c>
      <c r="G299" s="2">
        <f t="shared" si="2"/>
        <v>1792477.7539599999</v>
      </c>
      <c r="H299" s="2">
        <f t="shared" si="3"/>
        <v>0.48999999999068677</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2"/>
        <v>0</v>
      </c>
      <c r="H300" s="2">
        <f t="shared" si="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2"/>
        <v>0</v>
      </c>
      <c r="H301" s="2">
        <f t="shared" si="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2"/>
        <v>0</v>
      </c>
      <c r="H302" s="2">
        <f t="shared" si="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2005009</v>
      </c>
      <c r="D303" s="1">
        <f>'PR-RAS'!E308</f>
        <v>2005008.51</v>
      </c>
      <c r="E303" s="1">
        <v>0</v>
      </c>
      <c r="F303" s="1">
        <v>0</v>
      </c>
      <c r="G303" s="2">
        <f t="shared" si="2"/>
        <v>1816537.8580399998</v>
      </c>
      <c r="H303" s="2">
        <f t="shared" si="3"/>
        <v>0.48999999999068677</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2"/>
        <v>0</v>
      </c>
      <c r="H304" s="2">
        <f t="shared" si="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2"/>
        <v>0</v>
      </c>
      <c r="H305" s="2">
        <f t="shared" si="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6953912</v>
      </c>
      <c r="D306" s="1">
        <f>'PR-RAS'!E311</f>
        <v>6117028.3400000008</v>
      </c>
      <c r="E306" s="1">
        <v>0</v>
      </c>
      <c r="F306" s="1">
        <v>0</v>
      </c>
      <c r="G306" s="2">
        <f t="shared" si="2"/>
        <v>5852330.4473999999</v>
      </c>
      <c r="H306" s="2">
        <f t="shared" si="3"/>
        <v>0.34000000078231096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6857270</v>
      </c>
      <c r="D307" s="1">
        <f>'PR-RAS'!E312</f>
        <v>6059761.6100000003</v>
      </c>
      <c r="E307" s="1">
        <v>0</v>
      </c>
      <c r="F307" s="1">
        <v>0</v>
      </c>
      <c r="G307" s="2">
        <f t="shared" si="2"/>
        <v>5806898.7253199993</v>
      </c>
      <c r="H307" s="2">
        <f t="shared" si="3"/>
        <v>0.38999999966472387</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5168656</v>
      </c>
      <c r="D308" s="1">
        <f>'PR-RAS'!E313</f>
        <v>6059761.6100000003</v>
      </c>
      <c r="E308" s="1">
        <v>0</v>
      </c>
      <c r="F308" s="1">
        <v>0</v>
      </c>
      <c r="G308" s="2">
        <f t="shared" si="2"/>
        <v>5307471.0205399999</v>
      </c>
      <c r="H308" s="2">
        <f t="shared" si="3"/>
        <v>0.38999999966472387</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1688614</v>
      </c>
      <c r="D309" s="1">
        <f>'PR-RAS'!E314</f>
        <v>0</v>
      </c>
      <c r="E309" s="1">
        <v>0</v>
      </c>
      <c r="F309" s="1">
        <v>0</v>
      </c>
      <c r="G309" s="2">
        <f t="shared" si="2"/>
        <v>520093.11199999996</v>
      </c>
      <c r="H309" s="2">
        <f t="shared" si="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2"/>
        <v>0</v>
      </c>
      <c r="H310" s="2">
        <f t="shared" si="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2"/>
        <v>0</v>
      </c>
      <c r="H311" s="2">
        <f t="shared" si="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46634</v>
      </c>
      <c r="D312" s="1">
        <f>'PR-RAS'!E317</f>
        <v>51088.33</v>
      </c>
      <c r="E312" s="1">
        <v>0</v>
      </c>
      <c r="F312" s="1">
        <v>0</v>
      </c>
      <c r="G312" s="2">
        <f t="shared" si="2"/>
        <v>46280.115259999999</v>
      </c>
      <c r="H312" s="2">
        <f t="shared" si="3"/>
        <v>0.33000000000174623</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18250</v>
      </c>
      <c r="D313" s="1">
        <f>'PR-RAS'!E318</f>
        <v>0</v>
      </c>
      <c r="E313" s="1">
        <v>0</v>
      </c>
      <c r="F313" s="1">
        <v>0</v>
      </c>
      <c r="G313" s="2">
        <f t="shared" si="2"/>
        <v>5694</v>
      </c>
      <c r="H313" s="2">
        <f t="shared" si="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2"/>
        <v>0</v>
      </c>
      <c r="H314" s="2">
        <f t="shared" si="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2"/>
        <v>0</v>
      </c>
      <c r="H315" s="2">
        <f t="shared" si="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2"/>
        <v>0</v>
      </c>
      <c r="H316" s="2">
        <f t="shared" si="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2"/>
        <v>0</v>
      </c>
      <c r="H317" s="2">
        <f t="shared" si="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27200</v>
      </c>
      <c r="D318" s="1">
        <f>'PR-RAS'!E323</f>
        <v>51088.33</v>
      </c>
      <c r="E318" s="1">
        <v>0</v>
      </c>
      <c r="F318" s="1">
        <v>0</v>
      </c>
      <c r="G318" s="2">
        <f t="shared" si="2"/>
        <v>41012.40122</v>
      </c>
      <c r="H318" s="2">
        <f t="shared" si="3"/>
        <v>0.33000000000174623</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1184</v>
      </c>
      <c r="D319" s="1">
        <f>'PR-RAS'!E324</f>
        <v>0</v>
      </c>
      <c r="E319" s="1">
        <v>0</v>
      </c>
      <c r="F319" s="1">
        <v>0</v>
      </c>
      <c r="G319" s="2">
        <f t="shared" si="2"/>
        <v>376.512</v>
      </c>
      <c r="H319" s="2">
        <f t="shared" si="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2"/>
        <v>0</v>
      </c>
      <c r="H320" s="2">
        <f t="shared" si="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50008</v>
      </c>
      <c r="D321" s="1">
        <f>'PR-RAS'!E326</f>
        <v>6178.4</v>
      </c>
      <c r="E321" s="1">
        <v>0</v>
      </c>
      <c r="F321" s="1">
        <v>0</v>
      </c>
      <c r="G321" s="2">
        <f t="shared" si="2"/>
        <v>19956.736000000001</v>
      </c>
      <c r="H321" s="2">
        <f t="shared" si="3"/>
        <v>0.3999999999996362</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42553</v>
      </c>
      <c r="D322" s="1">
        <f>'PR-RAS'!E327</f>
        <v>6178.4</v>
      </c>
      <c r="E322" s="1">
        <v>0</v>
      </c>
      <c r="F322" s="1">
        <v>0</v>
      </c>
      <c r="G322" s="2">
        <f t="shared" si="2"/>
        <v>17626.0458</v>
      </c>
      <c r="H322" s="2">
        <f t="shared" si="3"/>
        <v>0.3999999999996362</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2"/>
        <v>0</v>
      </c>
      <c r="H323" s="2">
        <f t="shared" si="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7455</v>
      </c>
      <c r="D324" s="1">
        <f>'PR-RAS'!E329</f>
        <v>0</v>
      </c>
      <c r="E324" s="1">
        <v>0</v>
      </c>
      <c r="F324" s="1">
        <v>0</v>
      </c>
      <c r="G324" s="2">
        <f t="shared" si="2"/>
        <v>2407.9650000000001</v>
      </c>
      <c r="H324" s="2">
        <f t="shared" si="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2"/>
        <v>0</v>
      </c>
      <c r="H325" s="2">
        <f t="shared" si="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2"/>
        <v>0</v>
      </c>
      <c r="H326" s="2">
        <f t="shared" si="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2"/>
        <v>0</v>
      </c>
      <c r="H327" s="2">
        <f t="shared" si="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2"/>
        <v>0</v>
      </c>
      <c r="H328" s="2">
        <f t="shared" si="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2"/>
        <v>0</v>
      </c>
      <c r="H329" s="2">
        <f t="shared" si="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2"/>
        <v>0</v>
      </c>
      <c r="H330" s="2">
        <f t="shared" si="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2"/>
        <v>0</v>
      </c>
      <c r="H331" s="2">
        <f t="shared" si="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2"/>
        <v>0</v>
      </c>
      <c r="H332" s="2">
        <f t="shared" si="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2"/>
        <v>0</v>
      </c>
      <c r="H333" s="2">
        <f t="shared" si="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2"/>
        <v>0</v>
      </c>
      <c r="H334" s="2">
        <f t="shared" si="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2"/>
        <v>0</v>
      </c>
      <c r="H335" s="2">
        <f t="shared" si="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2"/>
        <v>0</v>
      </c>
      <c r="H336" s="2">
        <f t="shared" si="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2"/>
        <v>0</v>
      </c>
      <c r="H337" s="2">
        <f t="shared" si="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2"/>
        <v>0</v>
      </c>
      <c r="H338" s="2">
        <f t="shared" si="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2"/>
        <v>0</v>
      </c>
      <c r="H339" s="2">
        <f t="shared" si="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2"/>
        <v>0</v>
      </c>
      <c r="H340" s="2">
        <f t="shared" si="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2"/>
        <v>0</v>
      </c>
      <c r="H341" s="2">
        <f t="shared" si="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2"/>
        <v>0</v>
      </c>
      <c r="H342" s="2">
        <f t="shared" si="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2"/>
        <v>0</v>
      </c>
      <c r="H343" s="2">
        <f t="shared" si="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2"/>
        <v>0</v>
      </c>
      <c r="H344" s="2">
        <f t="shared" si="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95630636</v>
      </c>
      <c r="D345" s="1">
        <f>'PR-RAS'!E350</f>
        <v>36983680.729999989</v>
      </c>
      <c r="E345" s="1">
        <v>0</v>
      </c>
      <c r="F345" s="1">
        <v>0</v>
      </c>
      <c r="G345" s="2">
        <f t="shared" si="2"/>
        <v>58341711.126239985</v>
      </c>
      <c r="H345" s="2">
        <f t="shared" si="3"/>
        <v>0.27000001072883606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1434011</v>
      </c>
      <c r="D346" s="1">
        <f>'PR-RAS'!E351</f>
        <v>137156.18</v>
      </c>
      <c r="E346" s="1">
        <v>0</v>
      </c>
      <c r="F346" s="1">
        <v>0</v>
      </c>
      <c r="G346" s="2">
        <f t="shared" si="2"/>
        <v>589371.5591999999</v>
      </c>
      <c r="H346" s="2">
        <f t="shared" si="3"/>
        <v>0.17999999999301508</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193300</v>
      </c>
      <c r="D347" s="1">
        <f>'PR-RAS'!E352</f>
        <v>67200</v>
      </c>
      <c r="E347" s="1">
        <v>0</v>
      </c>
      <c r="F347" s="1">
        <v>0</v>
      </c>
      <c r="G347" s="2">
        <f t="shared" si="2"/>
        <v>113384.2</v>
      </c>
      <c r="H347" s="2">
        <f t="shared" si="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193300</v>
      </c>
      <c r="D348" s="1">
        <f>'PR-RAS'!E353</f>
        <v>67200</v>
      </c>
      <c r="E348" s="1">
        <v>0</v>
      </c>
      <c r="F348" s="1">
        <v>0</v>
      </c>
      <c r="G348" s="2">
        <f t="shared" si="2"/>
        <v>113711.9</v>
      </c>
      <c r="H348" s="2">
        <f t="shared" si="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2"/>
        <v>0</v>
      </c>
      <c r="H349" s="2">
        <f t="shared" si="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2"/>
        <v>0</v>
      </c>
      <c r="H350" s="2">
        <f t="shared" si="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1240711</v>
      </c>
      <c r="D351" s="1">
        <f>'PR-RAS'!E356</f>
        <v>69956.179999999993</v>
      </c>
      <c r="E351" s="1">
        <v>0</v>
      </c>
      <c r="F351" s="1">
        <v>0</v>
      </c>
      <c r="G351" s="2">
        <f t="shared" si="2"/>
        <v>483218.17599999992</v>
      </c>
      <c r="H351" s="2">
        <f t="shared" si="3"/>
        <v>0.17999999999301508</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2"/>
        <v>0</v>
      </c>
      <c r="H352" s="2">
        <f t="shared" si="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2"/>
        <v>0</v>
      </c>
      <c r="H353" s="2">
        <f t="shared" si="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2"/>
        <v>0</v>
      </c>
      <c r="H354" s="2">
        <f t="shared" si="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1240711</v>
      </c>
      <c r="D355" s="1">
        <f>'PR-RAS'!E360</f>
        <v>69956.179999999993</v>
      </c>
      <c r="E355" s="1">
        <v>0</v>
      </c>
      <c r="F355" s="1">
        <v>0</v>
      </c>
      <c r="G355" s="2">
        <f t="shared" si="2"/>
        <v>488740.66943999991</v>
      </c>
      <c r="H355" s="2">
        <f t="shared" si="3"/>
        <v>0.17999999999301508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2"/>
        <v>0</v>
      </c>
      <c r="H356" s="2">
        <f t="shared" si="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2"/>
        <v>0</v>
      </c>
      <c r="H357" s="2">
        <f t="shared" si="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94036821</v>
      </c>
      <c r="D358" s="1">
        <f>'PR-RAS'!E363</f>
        <v>36113355.319999993</v>
      </c>
      <c r="E358" s="1">
        <v>0</v>
      </c>
      <c r="F358" s="1">
        <v>0</v>
      </c>
      <c r="G358" s="2">
        <f t="shared" si="2"/>
        <v>59356080.795479991</v>
      </c>
      <c r="H358" s="2">
        <f t="shared" si="3"/>
        <v>0.31999999284744263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85500531</v>
      </c>
      <c r="D359" s="1">
        <f>'PR-RAS'!E364</f>
        <v>31590879.299999997</v>
      </c>
      <c r="E359" s="1">
        <v>0</v>
      </c>
      <c r="F359" s="1">
        <v>0</v>
      </c>
      <c r="G359" s="2">
        <f t="shared" si="2"/>
        <v>53228259.676799998</v>
      </c>
      <c r="H359" s="2">
        <f t="shared" si="3"/>
        <v>0.29999999701976776</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2"/>
        <v>0</v>
      </c>
      <c r="H360" s="2">
        <f t="shared" si="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57270980</v>
      </c>
      <c r="D361" s="1">
        <f>'PR-RAS'!E366</f>
        <v>26438596.219999999</v>
      </c>
      <c r="E361" s="1">
        <v>0</v>
      </c>
      <c r="F361" s="1">
        <v>0</v>
      </c>
      <c r="G361" s="2">
        <f t="shared" si="2"/>
        <v>39653342.078400001</v>
      </c>
      <c r="H361" s="2">
        <f t="shared" si="3"/>
        <v>0.2199999988079071</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9095479</v>
      </c>
      <c r="D362" s="1">
        <f>'PR-RAS'!E367</f>
        <v>970812.24</v>
      </c>
      <c r="E362" s="1">
        <v>0</v>
      </c>
      <c r="F362" s="1">
        <v>0</v>
      </c>
      <c r="G362" s="2">
        <f t="shared" si="2"/>
        <v>3984394.3562799999</v>
      </c>
      <c r="H362" s="2">
        <f t="shared" si="3"/>
        <v>0.23999999999068677</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19134072</v>
      </c>
      <c r="D363" s="1">
        <f>'PR-RAS'!E368</f>
        <v>4181470.84</v>
      </c>
      <c r="E363" s="1">
        <v>0</v>
      </c>
      <c r="F363" s="1">
        <v>0</v>
      </c>
      <c r="G363" s="2">
        <f t="shared" si="2"/>
        <v>9953918.9521599989</v>
      </c>
      <c r="H363" s="2">
        <f t="shared" si="3"/>
        <v>0.16000000014901161</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5851449</v>
      </c>
      <c r="D364" s="1">
        <f>'PR-RAS'!E369</f>
        <v>2699805.39</v>
      </c>
      <c r="E364" s="1">
        <v>0</v>
      </c>
      <c r="F364" s="1">
        <v>0</v>
      </c>
      <c r="G364" s="2">
        <f t="shared" si="2"/>
        <v>4084134.7001400003</v>
      </c>
      <c r="H364" s="2">
        <f t="shared" si="3"/>
        <v>0.39000000013038516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902259</v>
      </c>
      <c r="D365" s="1">
        <f>'PR-RAS'!E370</f>
        <v>1048200.39</v>
      </c>
      <c r="E365" s="1">
        <v>0</v>
      </c>
      <c r="F365" s="1">
        <v>0</v>
      </c>
      <c r="G365" s="2">
        <f t="shared" si="2"/>
        <v>1091512.15992</v>
      </c>
      <c r="H365" s="2">
        <f t="shared" si="3"/>
        <v>0.39000000001396984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27888</v>
      </c>
      <c r="D366" s="1">
        <f>'PR-RAS'!E371</f>
        <v>110194.06</v>
      </c>
      <c r="E366" s="1">
        <v>0</v>
      </c>
      <c r="F366" s="1">
        <v>0</v>
      </c>
      <c r="G366" s="2">
        <f t="shared" si="2"/>
        <v>90620.78379999999</v>
      </c>
      <c r="H366" s="2">
        <f t="shared" si="3"/>
        <v>5.9999999997671694E-2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457776</v>
      </c>
      <c r="D367" s="1">
        <f>'PR-RAS'!E372</f>
        <v>441699.09</v>
      </c>
      <c r="E367" s="1">
        <v>0</v>
      </c>
      <c r="F367" s="1">
        <v>0</v>
      </c>
      <c r="G367" s="2">
        <f t="shared" si="2"/>
        <v>490869.74988000008</v>
      </c>
      <c r="H367" s="2">
        <f t="shared" si="3"/>
        <v>9.0000000025611371E-2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27000</v>
      </c>
      <c r="D368" s="1">
        <f>'PR-RAS'!E373</f>
        <v>0</v>
      </c>
      <c r="E368" s="1">
        <v>0</v>
      </c>
      <c r="F368" s="1">
        <v>0</v>
      </c>
      <c r="G368" s="2">
        <f t="shared" si="2"/>
        <v>9909</v>
      </c>
      <c r="H368" s="2">
        <f t="shared" si="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8039</v>
      </c>
      <c r="D369" s="1">
        <f>'PR-RAS'!E374</f>
        <v>8819.7000000000007</v>
      </c>
      <c r="E369" s="1">
        <v>0</v>
      </c>
      <c r="F369" s="1">
        <v>0</v>
      </c>
      <c r="G369" s="2">
        <f t="shared" si="2"/>
        <v>9449.6512000000002</v>
      </c>
      <c r="H369" s="2">
        <f t="shared" si="3"/>
        <v>0.2999999999992724</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1406612</v>
      </c>
      <c r="D370" s="1">
        <f>'PR-RAS'!E375</f>
        <v>441056.13</v>
      </c>
      <c r="E370" s="1">
        <v>0</v>
      </c>
      <c r="F370" s="1">
        <v>0</v>
      </c>
      <c r="G370" s="2">
        <f t="shared" si="2"/>
        <v>844539.25193999987</v>
      </c>
      <c r="H370" s="2">
        <f t="shared" si="3"/>
        <v>0.13000000000465661</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3021875</v>
      </c>
      <c r="D371" s="1">
        <f>'PR-RAS'!E376</f>
        <v>649836.02</v>
      </c>
      <c r="E371" s="1">
        <v>0</v>
      </c>
      <c r="F371" s="1">
        <v>0</v>
      </c>
      <c r="G371" s="2">
        <f t="shared" si="2"/>
        <v>1598972.4047999999</v>
      </c>
      <c r="H371" s="2">
        <f t="shared" si="3"/>
        <v>2.0000000018626451E-2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2"/>
        <v>0</v>
      </c>
      <c r="H372" s="2">
        <f t="shared" si="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578369</v>
      </c>
      <c r="D373" s="1">
        <f>'PR-RAS'!E378</f>
        <v>4666.3</v>
      </c>
      <c r="E373" s="1">
        <v>0</v>
      </c>
      <c r="F373" s="1">
        <v>0</v>
      </c>
      <c r="G373" s="2">
        <f t="shared" si="2"/>
        <v>218624.99519999998</v>
      </c>
      <c r="H373" s="2">
        <f t="shared" si="3"/>
        <v>0.3000000000001819</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578369</v>
      </c>
      <c r="D374" s="1">
        <f>'PR-RAS'!E379</f>
        <v>4666.3</v>
      </c>
      <c r="E374" s="1">
        <v>0</v>
      </c>
      <c r="F374" s="1">
        <v>0</v>
      </c>
      <c r="G374" s="2">
        <f t="shared" si="2"/>
        <v>219212.69679999998</v>
      </c>
      <c r="H374" s="2">
        <f t="shared" si="3"/>
        <v>0.3000000000001819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2"/>
        <v>0</v>
      </c>
      <c r="H375" s="2">
        <f t="shared" si="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2"/>
        <v>0</v>
      </c>
      <c r="H376" s="2">
        <f t="shared" si="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2"/>
        <v>0</v>
      </c>
      <c r="H377" s="2">
        <f t="shared" si="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1304510</v>
      </c>
      <c r="D378" s="1">
        <f>'PR-RAS'!E383</f>
        <v>1266291.83</v>
      </c>
      <c r="E378" s="1">
        <v>0</v>
      </c>
      <c r="F378" s="1">
        <v>0</v>
      </c>
      <c r="G378" s="2">
        <f t="shared" si="2"/>
        <v>1446584.3098200001</v>
      </c>
      <c r="H378" s="2">
        <f t="shared" si="3"/>
        <v>0.16999999992549419</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1291396</v>
      </c>
      <c r="D379" s="1">
        <f>'PR-RAS'!E384</f>
        <v>1231928.8</v>
      </c>
      <c r="E379" s="1">
        <v>0</v>
      </c>
      <c r="F379" s="1">
        <v>0</v>
      </c>
      <c r="G379" s="2">
        <f t="shared" si="2"/>
        <v>1419485.8608000001</v>
      </c>
      <c r="H379" s="2">
        <f t="shared" si="3"/>
        <v>0.19999999995343387</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9744</v>
      </c>
      <c r="D380" s="1">
        <f>'PR-RAS'!E385</f>
        <v>3113.03</v>
      </c>
      <c r="E380" s="1">
        <v>0</v>
      </c>
      <c r="F380" s="1">
        <v>0</v>
      </c>
      <c r="G380" s="2">
        <f t="shared" si="2"/>
        <v>6052.6527400000004</v>
      </c>
      <c r="H380" s="2">
        <f t="shared" si="3"/>
        <v>3.0000000000200089E-2</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2650</v>
      </c>
      <c r="D381" s="1">
        <f>'PR-RAS'!E386</f>
        <v>120</v>
      </c>
      <c r="E381" s="1">
        <v>0</v>
      </c>
      <c r="F381" s="1">
        <v>0</v>
      </c>
      <c r="G381" s="2">
        <f t="shared" si="2"/>
        <v>1098.2</v>
      </c>
      <c r="H381" s="2">
        <f t="shared" si="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720</v>
      </c>
      <c r="D382" s="1">
        <f>'PR-RAS'!E387</f>
        <v>31130</v>
      </c>
      <c r="E382" s="1">
        <v>0</v>
      </c>
      <c r="F382" s="1">
        <v>0</v>
      </c>
      <c r="G382" s="2">
        <f t="shared" si="2"/>
        <v>23995.38</v>
      </c>
      <c r="H382" s="2">
        <f t="shared" si="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2"/>
        <v>0</v>
      </c>
      <c r="H383" s="2">
        <f t="shared" si="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2"/>
        <v>0</v>
      </c>
      <c r="H384" s="2">
        <f t="shared" si="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2"/>
        <v>0</v>
      </c>
      <c r="H385" s="2">
        <f t="shared" si="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801962</v>
      </c>
      <c r="D386" s="1">
        <f>'PR-RAS'!E391</f>
        <v>551712.5</v>
      </c>
      <c r="E386" s="1">
        <v>0</v>
      </c>
      <c r="F386" s="1">
        <v>0</v>
      </c>
      <c r="G386" s="2">
        <f t="shared" si="2"/>
        <v>733573.995</v>
      </c>
      <c r="H386" s="2">
        <f t="shared" si="3"/>
        <v>0.5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2"/>
        <v>0</v>
      </c>
      <c r="H387" s="2">
        <f t="shared" si="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49212</v>
      </c>
      <c r="D388" s="1">
        <f>'PR-RAS'!E393</f>
        <v>2150</v>
      </c>
      <c r="E388" s="1">
        <v>0</v>
      </c>
      <c r="F388" s="1">
        <v>0</v>
      </c>
      <c r="G388" s="2">
        <f t="shared" si="2"/>
        <v>20709.144</v>
      </c>
      <c r="H388" s="2">
        <f t="shared" si="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752750</v>
      </c>
      <c r="D389" s="1">
        <f>'PR-RAS'!E394</f>
        <v>549562.5</v>
      </c>
      <c r="E389" s="1">
        <v>0</v>
      </c>
      <c r="F389" s="1">
        <v>0</v>
      </c>
      <c r="G389" s="2">
        <f t="shared" si="2"/>
        <v>718527.5</v>
      </c>
      <c r="H389" s="2">
        <f t="shared" si="3"/>
        <v>0.5</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2"/>
        <v>0</v>
      </c>
      <c r="H390" s="2">
        <f t="shared" si="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3779</v>
      </c>
      <c r="E391" s="1">
        <v>0</v>
      </c>
      <c r="F391" s="1">
        <v>0</v>
      </c>
      <c r="G391" s="2">
        <f t="shared" si="2"/>
        <v>2947.62</v>
      </c>
      <c r="H391" s="2">
        <f t="shared" si="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3779</v>
      </c>
      <c r="E392" s="1">
        <v>0</v>
      </c>
      <c r="F392" s="1">
        <v>0</v>
      </c>
      <c r="G392" s="2">
        <f t="shared" si="2"/>
        <v>2955.1779999999999</v>
      </c>
      <c r="H392" s="2">
        <f t="shared" si="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2"/>
        <v>0</v>
      </c>
      <c r="H393" s="2">
        <f t="shared" si="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3779</v>
      </c>
      <c r="E394" s="1">
        <v>0</v>
      </c>
      <c r="F394" s="1">
        <v>0</v>
      </c>
      <c r="G394" s="2">
        <f t="shared" si="2"/>
        <v>2970.2940000000003</v>
      </c>
      <c r="H394" s="2">
        <f t="shared" si="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2"/>
        <v>0</v>
      </c>
      <c r="H395" s="2">
        <f t="shared" si="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2"/>
        <v>0</v>
      </c>
      <c r="H396" s="2">
        <f t="shared" si="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159804</v>
      </c>
      <c r="D397" s="1">
        <f>'PR-RAS'!E402</f>
        <v>729390.23</v>
      </c>
      <c r="E397" s="1">
        <v>0</v>
      </c>
      <c r="F397" s="1">
        <v>0</v>
      </c>
      <c r="G397" s="2">
        <f t="shared" si="2"/>
        <v>640959.44616000005</v>
      </c>
      <c r="H397" s="2">
        <f t="shared" si="3"/>
        <v>0.22999999998137355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75079</v>
      </c>
      <c r="D398" s="1">
        <f>'PR-RAS'!E403</f>
        <v>576600.23</v>
      </c>
      <c r="E398" s="1">
        <v>0</v>
      </c>
      <c r="F398" s="1">
        <v>0</v>
      </c>
      <c r="G398" s="2">
        <f t="shared" si="2"/>
        <v>487626.94562000001</v>
      </c>
      <c r="H398" s="2">
        <f t="shared" si="3"/>
        <v>0.22999999998137355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99640</v>
      </c>
      <c r="E399" s="1">
        <v>0</v>
      </c>
      <c r="F399" s="1">
        <v>0</v>
      </c>
      <c r="G399" s="2">
        <f t="shared" si="2"/>
        <v>79313.440000000002</v>
      </c>
      <c r="H399" s="2">
        <f t="shared" si="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2"/>
        <v>0</v>
      </c>
      <c r="H400" s="2">
        <f t="shared" si="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84725</v>
      </c>
      <c r="D401" s="1">
        <f>'PR-RAS'!E406</f>
        <v>53150</v>
      </c>
      <c r="E401" s="1">
        <v>0</v>
      </c>
      <c r="F401" s="1">
        <v>0</v>
      </c>
      <c r="G401" s="2">
        <f t="shared" si="2"/>
        <v>76410</v>
      </c>
      <c r="H401" s="2">
        <f t="shared" si="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2"/>
        <v>0</v>
      </c>
      <c r="H402" s="2">
        <f t="shared" si="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85833764</v>
      </c>
      <c r="D403" s="1">
        <f>'PR-RAS'!E408</f>
        <v>27856331.25999999</v>
      </c>
      <c r="E403" s="1">
        <v>0</v>
      </c>
      <c r="F403" s="1">
        <v>0</v>
      </c>
      <c r="G403" s="2">
        <f t="shared" si="2"/>
        <v>56901663.461039998</v>
      </c>
      <c r="H403" s="2">
        <f t="shared" si="3"/>
        <v>0.25999999046325684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2"/>
        <v>0</v>
      </c>
      <c r="H404" s="2">
        <f t="shared" si="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113415531</v>
      </c>
      <c r="D405" s="1">
        <f>'PR-RAS'!E410</f>
        <v>156841341.83000001</v>
      </c>
      <c r="E405" s="1">
        <v>0</v>
      </c>
      <c r="F405" s="1">
        <v>0</v>
      </c>
      <c r="G405" s="2">
        <f t="shared" si="2"/>
        <v>172547678.72264001</v>
      </c>
      <c r="H405" s="2">
        <f t="shared" si="3"/>
        <v>0.16999998688697815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2912873</v>
      </c>
      <c r="D406" s="1">
        <f>'PR-RAS'!E411</f>
        <v>1981829.88</v>
      </c>
      <c r="E406" s="1">
        <v>0</v>
      </c>
      <c r="F406" s="1">
        <v>0</v>
      </c>
      <c r="G406" s="2">
        <f t="shared" si="2"/>
        <v>2784995.7678</v>
      </c>
      <c r="H406" s="2">
        <f t="shared" si="3"/>
        <v>0.12000000011175871</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247168306</v>
      </c>
      <c r="D407" s="1">
        <f>'PR-RAS'!E412</f>
        <v>269866760.69</v>
      </c>
      <c r="E407" s="1">
        <v>0</v>
      </c>
      <c r="F407" s="1">
        <v>0</v>
      </c>
      <c r="G407" s="2">
        <f t="shared" si="2"/>
        <v>319482141.91628003</v>
      </c>
      <c r="H407" s="2">
        <f t="shared" si="3"/>
        <v>0.31000000238418579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290311902</v>
      </c>
      <c r="D408" s="1">
        <f>'PR-RAS'!E413</f>
        <v>233083773.99999997</v>
      </c>
      <c r="E408" s="1">
        <v>0</v>
      </c>
      <c r="F408" s="1">
        <v>0</v>
      </c>
      <c r="G408" s="2">
        <f t="shared" si="2"/>
        <v>307887136.14999998</v>
      </c>
      <c r="H408" s="2">
        <f t="shared" si="3"/>
        <v>2.9802322387695313E-8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36782986.690000027</v>
      </c>
      <c r="E409" s="1">
        <v>0</v>
      </c>
      <c r="F409" s="1">
        <v>0</v>
      </c>
      <c r="G409" s="2">
        <f t="shared" si="2"/>
        <v>30014917.139040019</v>
      </c>
      <c r="H409" s="2">
        <f t="shared" si="3"/>
        <v>0.3099999725818634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43143596</v>
      </c>
      <c r="D410" s="1">
        <f>'PR-RAS'!E415</f>
        <v>0</v>
      </c>
      <c r="E410" s="1">
        <v>0</v>
      </c>
      <c r="F410" s="1">
        <v>0</v>
      </c>
      <c r="G410" s="2">
        <f t="shared" si="2"/>
        <v>17645730.763999999</v>
      </c>
      <c r="H410" s="2">
        <f t="shared" si="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73737383</v>
      </c>
      <c r="D411" s="1">
        <f>'PR-RAS'!E416</f>
        <v>30411359.75999999</v>
      </c>
      <c r="E411" s="1">
        <v>0</v>
      </c>
      <c r="F411" s="1">
        <v>0</v>
      </c>
      <c r="G411" s="2">
        <f t="shared" si="2"/>
        <v>55169642.033199988</v>
      </c>
      <c r="H411" s="2">
        <f t="shared" si="3"/>
        <v>0.24000000953674316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2"/>
        <v>0</v>
      </c>
      <c r="H412" s="2">
        <f t="shared" si="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76249907</v>
      </c>
      <c r="D413" s="1">
        <f>'PR-RAS'!E418</f>
        <v>73794578.769999996</v>
      </c>
      <c r="E413" s="1">
        <v>0</v>
      </c>
      <c r="F413" s="1">
        <v>0</v>
      </c>
      <c r="G413" s="2">
        <f t="shared" si="2"/>
        <v>92221694.590479985</v>
      </c>
      <c r="H413" s="2">
        <f t="shared" si="3"/>
        <v>0.23000000417232513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193780</v>
      </c>
      <c r="D414" s="1">
        <f>'PR-RAS'!E420</f>
        <v>0</v>
      </c>
      <c r="E414" s="1">
        <v>0</v>
      </c>
      <c r="F414" s="1">
        <v>0</v>
      </c>
      <c r="G414" s="2">
        <f t="shared" si="2"/>
        <v>80031.14</v>
      </c>
      <c r="H414" s="2">
        <f t="shared" si="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185000</v>
      </c>
      <c r="D415" s="1">
        <f>'PR-RAS'!E421</f>
        <v>0</v>
      </c>
      <c r="E415" s="1">
        <v>0</v>
      </c>
      <c r="F415" s="1">
        <v>0</v>
      </c>
      <c r="G415" s="2">
        <f t="shared" si="2"/>
        <v>76590</v>
      </c>
      <c r="H415" s="2">
        <f t="shared" si="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2"/>
        <v>0</v>
      </c>
      <c r="H416" s="2">
        <f t="shared" si="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2"/>
        <v>0</v>
      </c>
      <c r="H417" s="2">
        <f t="shared" si="3"/>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2"/>
        <v>0</v>
      </c>
      <c r="H418" s="2">
        <f t="shared" si="3"/>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2"/>
        <v>0</v>
      </c>
      <c r="H419" s="2">
        <f t="shared" si="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2"/>
        <v>0</v>
      </c>
      <c r="H420" s="2">
        <f t="shared" si="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185000</v>
      </c>
      <c r="D421" s="1">
        <f>'PR-RAS'!E427</f>
        <v>0</v>
      </c>
      <c r="E421" s="1">
        <v>0</v>
      </c>
      <c r="F421" s="1">
        <v>0</v>
      </c>
      <c r="G421" s="2">
        <f t="shared" si="2"/>
        <v>77700</v>
      </c>
      <c r="H421" s="2">
        <f t="shared" si="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185000</v>
      </c>
      <c r="D422" s="1">
        <f>'PR-RAS'!E428</f>
        <v>0</v>
      </c>
      <c r="E422" s="1">
        <v>0</v>
      </c>
      <c r="F422" s="1">
        <v>0</v>
      </c>
      <c r="G422" s="2">
        <f t="shared" si="2"/>
        <v>77885</v>
      </c>
      <c r="H422" s="2">
        <f t="shared" si="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2"/>
        <v>0</v>
      </c>
      <c r="H423" s="2">
        <f t="shared" si="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2"/>
        <v>0</v>
      </c>
      <c r="H424" s="2">
        <f t="shared" si="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2"/>
        <v>0</v>
      </c>
      <c r="H425" s="2">
        <f t="shared" si="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2"/>
        <v>0</v>
      </c>
      <c r="H426" s="2">
        <f t="shared" si="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2"/>
        <v>0</v>
      </c>
      <c r="H427" s="2">
        <f t="shared" si="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2"/>
        <v>0</v>
      </c>
      <c r="H428" s="2">
        <f t="shared" si="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2"/>
        <v>0</v>
      </c>
      <c r="H429" s="2">
        <f t="shared" si="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2"/>
        <v>0</v>
      </c>
      <c r="H430" s="2">
        <f t="shared" si="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2"/>
        <v>0</v>
      </c>
      <c r="H431" s="2">
        <f t="shared" si="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2"/>
        <v>0</v>
      </c>
      <c r="H432" s="2">
        <f t="shared" si="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2"/>
        <v>0</v>
      </c>
      <c r="H433" s="2">
        <f t="shared" si="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2"/>
        <v>0</v>
      </c>
      <c r="H434" s="2">
        <f t="shared" si="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2"/>
        <v>0</v>
      </c>
      <c r="H435" s="2">
        <f t="shared" si="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2"/>
        <v>0</v>
      </c>
      <c r="H436" s="2">
        <f t="shared" si="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2"/>
        <v>0</v>
      </c>
      <c r="H437" s="2">
        <f t="shared" si="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2"/>
        <v>0</v>
      </c>
      <c r="H438" s="2">
        <f t="shared" si="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2"/>
        <v>0</v>
      </c>
      <c r="H439" s="2">
        <f t="shared" si="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2"/>
        <v>0</v>
      </c>
      <c r="H440" s="2">
        <f t="shared" si="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2"/>
        <v>0</v>
      </c>
      <c r="H441" s="2">
        <f t="shared" si="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2"/>
        <v>0</v>
      </c>
      <c r="H442" s="2">
        <f t="shared" si="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2"/>
        <v>0</v>
      </c>
      <c r="H443" s="2">
        <f t="shared" si="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2"/>
        <v>0</v>
      </c>
      <c r="H444" s="2">
        <f t="shared" si="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2"/>
        <v>0</v>
      </c>
      <c r="H445" s="2">
        <f t="shared" si="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2"/>
        <v>0</v>
      </c>
      <c r="H446" s="2">
        <f t="shared" si="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2"/>
        <v>0</v>
      </c>
      <c r="H447" s="2">
        <f t="shared" si="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2"/>
        <v>0</v>
      </c>
      <c r="H448" s="2">
        <f t="shared" si="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2"/>
        <v>0</v>
      </c>
      <c r="H449" s="2">
        <f t="shared" si="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2"/>
        <v>0</v>
      </c>
      <c r="H450" s="2">
        <f t="shared" si="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2"/>
        <v>0</v>
      </c>
      <c r="H451" s="2">
        <f t="shared" si="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2"/>
        <v>0</v>
      </c>
      <c r="H452" s="2">
        <f t="shared" si="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2"/>
        <v>0</v>
      </c>
      <c r="H453" s="2">
        <f t="shared" si="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2"/>
        <v>0</v>
      </c>
      <c r="H454" s="2">
        <f t="shared" si="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2"/>
        <v>0</v>
      </c>
      <c r="H455" s="2">
        <f t="shared" si="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2"/>
        <v>0</v>
      </c>
      <c r="H456" s="2">
        <f t="shared" si="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2"/>
        <v>0</v>
      </c>
      <c r="H457" s="2">
        <f t="shared" si="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2"/>
        <v>0</v>
      </c>
      <c r="H458" s="2">
        <f t="shared" si="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2"/>
        <v>0</v>
      </c>
      <c r="H459" s="2">
        <f t="shared" si="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2"/>
        <v>0</v>
      </c>
      <c r="H460" s="2">
        <f t="shared" si="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2"/>
        <v>0</v>
      </c>
      <c r="H461" s="2">
        <f t="shared" si="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2"/>
        <v>0</v>
      </c>
      <c r="H462" s="2">
        <f t="shared" si="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2"/>
        <v>0</v>
      </c>
      <c r="H463" s="2">
        <f t="shared" si="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2"/>
        <v>0</v>
      </c>
      <c r="H464" s="2">
        <f t="shared" si="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2"/>
        <v>0</v>
      </c>
      <c r="H465" s="2">
        <f t="shared" si="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2"/>
        <v>0</v>
      </c>
      <c r="H466" s="2">
        <f t="shared" si="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2"/>
        <v>0</v>
      </c>
      <c r="H467" s="2">
        <f t="shared" si="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2"/>
        <v>0</v>
      </c>
      <c r="H468" s="2">
        <f t="shared" si="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2"/>
        <v>0</v>
      </c>
      <c r="H469" s="2">
        <f t="shared" si="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2"/>
        <v>0</v>
      </c>
      <c r="H470" s="2">
        <f t="shared" si="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2"/>
        <v>0</v>
      </c>
      <c r="H471" s="2">
        <f t="shared" si="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2"/>
        <v>0</v>
      </c>
      <c r="H472" s="2">
        <f t="shared" si="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2"/>
        <v>0</v>
      </c>
      <c r="H473" s="2">
        <f t="shared" si="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2"/>
        <v>0</v>
      </c>
      <c r="H474" s="2">
        <f t="shared" si="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2"/>
        <v>0</v>
      </c>
      <c r="H475" s="2">
        <f t="shared" si="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2"/>
        <v>0</v>
      </c>
      <c r="H476" s="2">
        <f t="shared" si="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2"/>
        <v>0</v>
      </c>
      <c r="H477" s="2">
        <f t="shared" si="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8780</v>
      </c>
      <c r="D478" s="1">
        <f>'PR-RAS'!E484</f>
        <v>0</v>
      </c>
      <c r="E478" s="1">
        <v>0</v>
      </c>
      <c r="F478" s="1">
        <v>0</v>
      </c>
      <c r="G478" s="2">
        <f t="shared" si="2"/>
        <v>4188.0599999999995</v>
      </c>
      <c r="H478" s="2">
        <f t="shared" si="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2"/>
        <v>0</v>
      </c>
      <c r="H479" s="2">
        <f t="shared" si="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2"/>
        <v>0</v>
      </c>
      <c r="H480" s="2">
        <f t="shared" si="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2"/>
        <v>0</v>
      </c>
      <c r="H481" s="2">
        <f t="shared" si="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2"/>
        <v>0</v>
      </c>
      <c r="H482" s="2">
        <f t="shared" si="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2"/>
        <v>0</v>
      </c>
      <c r="H483" s="2">
        <f t="shared" si="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2"/>
        <v>0</v>
      </c>
      <c r="H484" s="2">
        <f t="shared" si="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2"/>
        <v>0</v>
      </c>
      <c r="H485" s="2">
        <f t="shared" si="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2"/>
        <v>0</v>
      </c>
      <c r="H486" s="2">
        <f t="shared" si="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2"/>
        <v>0</v>
      </c>
      <c r="H487" s="2">
        <f t="shared" si="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2"/>
        <v>0</v>
      </c>
      <c r="H488" s="2">
        <f t="shared" si="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2"/>
        <v>0</v>
      </c>
      <c r="H489" s="2">
        <f t="shared" si="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2"/>
        <v>0</v>
      </c>
      <c r="H490" s="2">
        <f t="shared" si="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2"/>
        <v>0</v>
      </c>
      <c r="H491" s="2">
        <f t="shared" si="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2"/>
        <v>0</v>
      </c>
      <c r="H492" s="2">
        <f t="shared" si="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2"/>
        <v>0</v>
      </c>
      <c r="H493" s="2">
        <f t="shared" si="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2"/>
        <v>0</v>
      </c>
      <c r="H494" s="2">
        <f t="shared" si="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2"/>
        <v>0</v>
      </c>
      <c r="H495" s="2">
        <f t="shared" si="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8780</v>
      </c>
      <c r="D496" s="1">
        <f>'PR-RAS'!E502</f>
        <v>0</v>
      </c>
      <c r="E496" s="1">
        <v>0</v>
      </c>
      <c r="F496" s="1">
        <v>0</v>
      </c>
      <c r="G496" s="2">
        <f t="shared" si="2"/>
        <v>4346.1000000000004</v>
      </c>
      <c r="H496" s="2">
        <f t="shared" si="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8780</v>
      </c>
      <c r="D497" s="1">
        <f>'PR-RAS'!E503</f>
        <v>0</v>
      </c>
      <c r="E497" s="1">
        <v>0</v>
      </c>
      <c r="F497" s="1">
        <v>0</v>
      </c>
      <c r="G497" s="2">
        <f t="shared" si="2"/>
        <v>4354.88</v>
      </c>
      <c r="H497" s="2">
        <f t="shared" si="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2"/>
        <v>0</v>
      </c>
      <c r="H498" s="2">
        <f t="shared" si="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2"/>
        <v>0</v>
      </c>
      <c r="H499" s="2">
        <f t="shared" si="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2"/>
        <v>0</v>
      </c>
      <c r="H500" s="2">
        <f t="shared" si="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2"/>
        <v>0</v>
      </c>
      <c r="H501" s="2">
        <f t="shared" si="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2"/>
        <v>0</v>
      </c>
      <c r="H502" s="2">
        <f t="shared" si="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2"/>
        <v>0</v>
      </c>
      <c r="H503" s="2">
        <f t="shared" si="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2"/>
        <v>0</v>
      </c>
      <c r="H504" s="2">
        <f t="shared" si="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2"/>
        <v>0</v>
      </c>
      <c r="H505" s="2">
        <f t="shared" si="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2"/>
        <v>0</v>
      </c>
      <c r="H506" s="2">
        <f t="shared" si="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2"/>
        <v>0</v>
      </c>
      <c r="H507" s="2">
        <f t="shared" si="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2"/>
        <v>0</v>
      </c>
      <c r="H508" s="2">
        <f t="shared" si="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2"/>
        <v>0</v>
      </c>
      <c r="H509" s="2">
        <f t="shared" si="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2"/>
        <v>0</v>
      </c>
      <c r="H510" s="2">
        <f t="shared" si="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2"/>
        <v>0</v>
      </c>
      <c r="H511" s="2">
        <f t="shared" si="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2"/>
        <v>0</v>
      </c>
      <c r="H512" s="2">
        <f t="shared" si="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2"/>
        <v>0</v>
      </c>
      <c r="H513" s="2">
        <f t="shared" si="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2"/>
        <v>0</v>
      </c>
      <c r="H514" s="2">
        <f t="shared" si="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2"/>
        <v>0</v>
      </c>
      <c r="H515" s="2">
        <f t="shared" si="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2"/>
        <v>0</v>
      </c>
      <c r="H516" s="2">
        <f t="shared" si="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2"/>
        <v>0</v>
      </c>
      <c r="H517" s="2">
        <f t="shared" si="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2"/>
        <v>0</v>
      </c>
      <c r="H518" s="2">
        <f t="shared" si="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2"/>
        <v>0</v>
      </c>
      <c r="H519" s="2">
        <f t="shared" si="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2"/>
        <v>0</v>
      </c>
      <c r="H520" s="2">
        <f t="shared" si="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2"/>
        <v>0</v>
      </c>
      <c r="H521" s="2">
        <f t="shared" si="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314059</v>
      </c>
      <c r="D522" s="1">
        <f>'PR-RAS'!E528</f>
        <v>1847353.79</v>
      </c>
      <c r="E522" s="1">
        <v>0</v>
      </c>
      <c r="F522" s="1">
        <v>0</v>
      </c>
      <c r="G522" s="2">
        <f t="shared" ref="G522:G809" si="4">(B522/1000)*(C522*1+D522*2)</f>
        <v>2088567.38818</v>
      </c>
      <c r="H522" s="2">
        <f t="shared" ref="H522:H809" si="5">ABS(C522-ROUND(C522,0))+ABS(D522-ROUND(D522,0))</f>
        <v>0.2099999999627471</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150000</v>
      </c>
      <c r="D523" s="1">
        <f>'PR-RAS'!E529</f>
        <v>1677940.79</v>
      </c>
      <c r="E523" s="1">
        <v>0</v>
      </c>
      <c r="F523" s="1">
        <v>0</v>
      </c>
      <c r="G523" s="2">
        <f t="shared" si="4"/>
        <v>1830070.1847600001</v>
      </c>
      <c r="H523" s="2">
        <f t="shared" si="5"/>
        <v>0.2099999999627471</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4"/>
        <v>0</v>
      </c>
      <c r="H524" s="2">
        <f t="shared" si="5"/>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4"/>
        <v>0</v>
      </c>
      <c r="H525" s="2">
        <f t="shared" si="5"/>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4"/>
        <v>0</v>
      </c>
      <c r="H526" s="2">
        <f t="shared" si="5"/>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4"/>
        <v>0</v>
      </c>
      <c r="H527" s="2">
        <f t="shared" si="5"/>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4"/>
        <v>0</v>
      </c>
      <c r="H528" s="2">
        <f t="shared" si="5"/>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1677940.79</v>
      </c>
      <c r="E529" s="1">
        <v>0</v>
      </c>
      <c r="F529" s="1">
        <v>0</v>
      </c>
      <c r="G529" s="2">
        <f t="shared" si="4"/>
        <v>1771905.4742400001</v>
      </c>
      <c r="H529" s="2">
        <f t="shared" si="5"/>
        <v>0.2099999999627471</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1677940.79</v>
      </c>
      <c r="E530" s="1">
        <v>0</v>
      </c>
      <c r="F530" s="1">
        <v>0</v>
      </c>
      <c r="G530" s="2">
        <f t="shared" si="4"/>
        <v>1775261.3558200002</v>
      </c>
      <c r="H530" s="2">
        <f t="shared" si="5"/>
        <v>0.2099999999627471</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4"/>
        <v>0</v>
      </c>
      <c r="H531" s="2">
        <f t="shared" si="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4"/>
        <v>0</v>
      </c>
      <c r="H532" s="2">
        <f t="shared" si="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4"/>
        <v>0</v>
      </c>
      <c r="H533" s="2">
        <f t="shared" si="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4"/>
        <v>0</v>
      </c>
      <c r="H534" s="2">
        <f t="shared" si="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4"/>
        <v>0</v>
      </c>
      <c r="H535" s="2">
        <f t="shared" si="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4"/>
        <v>0</v>
      </c>
      <c r="H536" s="2">
        <f t="shared" si="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4"/>
        <v>0</v>
      </c>
      <c r="H537" s="2">
        <f t="shared" si="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4"/>
        <v>0</v>
      </c>
      <c r="H538" s="2">
        <f t="shared" si="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4"/>
        <v>0</v>
      </c>
      <c r="H539" s="2">
        <f t="shared" si="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4"/>
        <v>0</v>
      </c>
      <c r="H540" s="2">
        <f t="shared" si="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4"/>
        <v>0</v>
      </c>
      <c r="H541" s="2">
        <f t="shared" si="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4"/>
        <v>0</v>
      </c>
      <c r="H542" s="2">
        <f t="shared" si="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4"/>
        <v>0</v>
      </c>
      <c r="H543" s="2">
        <f t="shared" si="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4"/>
        <v>0</v>
      </c>
      <c r="H544" s="2">
        <f t="shared" si="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4"/>
        <v>0</v>
      </c>
      <c r="H545" s="2">
        <f t="shared" si="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4"/>
        <v>0</v>
      </c>
      <c r="H546" s="2">
        <f t="shared" si="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4"/>
        <v>0</v>
      </c>
      <c r="H547" s="2">
        <f t="shared" si="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4"/>
        <v>0</v>
      </c>
      <c r="H548" s="2">
        <f t="shared" si="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4"/>
        <v>0</v>
      </c>
      <c r="H549" s="2">
        <f t="shared" si="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4"/>
        <v>0</v>
      </c>
      <c r="H550" s="2">
        <f t="shared" si="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4"/>
        <v>0</v>
      </c>
      <c r="H551" s="2">
        <f t="shared" si="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4"/>
        <v>0</v>
      </c>
      <c r="H552" s="2">
        <f t="shared" si="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4"/>
        <v>0</v>
      </c>
      <c r="H553" s="2">
        <f t="shared" si="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4"/>
        <v>0</v>
      </c>
      <c r="H554" s="2">
        <f t="shared" si="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4"/>
        <v>0</v>
      </c>
      <c r="H555" s="2">
        <f t="shared" si="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4"/>
        <v>0</v>
      </c>
      <c r="H556" s="2">
        <f t="shared" si="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150000</v>
      </c>
      <c r="D557" s="1">
        <f>'PR-RAS'!E563</f>
        <v>0</v>
      </c>
      <c r="E557" s="1">
        <v>0</v>
      </c>
      <c r="F557" s="1">
        <v>0</v>
      </c>
      <c r="G557" s="2">
        <f t="shared" si="4"/>
        <v>83400.000000000015</v>
      </c>
      <c r="H557" s="2">
        <f t="shared" si="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150000</v>
      </c>
      <c r="D558" s="1">
        <f>'PR-RAS'!E564</f>
        <v>0</v>
      </c>
      <c r="E558" s="1">
        <v>0</v>
      </c>
      <c r="F558" s="1">
        <v>0</v>
      </c>
      <c r="G558" s="2">
        <f t="shared" si="4"/>
        <v>83550.000000000015</v>
      </c>
      <c r="H558" s="2">
        <f t="shared" si="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4"/>
        <v>0</v>
      </c>
      <c r="H559" s="2">
        <f t="shared" si="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4"/>
        <v>0</v>
      </c>
      <c r="H560" s="2">
        <f t="shared" si="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4"/>
        <v>0</v>
      </c>
      <c r="H561" s="2">
        <f t="shared" si="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4"/>
        <v>0</v>
      </c>
      <c r="H562" s="2">
        <f t="shared" si="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4"/>
        <v>0</v>
      </c>
      <c r="H563" s="2">
        <f t="shared" si="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4"/>
        <v>0</v>
      </c>
      <c r="H564" s="2">
        <f t="shared" si="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4"/>
        <v>0</v>
      </c>
      <c r="H565" s="2">
        <f t="shared" si="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4"/>
        <v>0</v>
      </c>
      <c r="H566" s="2">
        <f t="shared" si="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4"/>
        <v>0</v>
      </c>
      <c r="H567" s="2">
        <f t="shared" si="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4"/>
        <v>0</v>
      </c>
      <c r="H568" s="2">
        <f t="shared" si="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4"/>
        <v>0</v>
      </c>
      <c r="H569" s="2">
        <f t="shared" si="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4"/>
        <v>0</v>
      </c>
      <c r="H570" s="2">
        <f t="shared" si="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4"/>
        <v>0</v>
      </c>
      <c r="H571" s="2">
        <f t="shared" si="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4"/>
        <v>0</v>
      </c>
      <c r="H572" s="2">
        <f t="shared" si="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4"/>
        <v>0</v>
      </c>
      <c r="H573" s="2">
        <f t="shared" si="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4"/>
        <v>0</v>
      </c>
      <c r="H574" s="2">
        <f t="shared" si="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4"/>
        <v>0</v>
      </c>
      <c r="H575" s="2">
        <f t="shared" si="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4"/>
        <v>0</v>
      </c>
      <c r="H576" s="2">
        <f t="shared" si="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4"/>
        <v>0</v>
      </c>
      <c r="H577" s="2">
        <f t="shared" si="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4"/>
        <v>0</v>
      </c>
      <c r="H578" s="2">
        <f t="shared" si="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4"/>
        <v>0</v>
      </c>
      <c r="H579" s="2">
        <f t="shared" si="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4"/>
        <v>0</v>
      </c>
      <c r="H580" s="2">
        <f t="shared" si="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4"/>
        <v>0</v>
      </c>
      <c r="H581" s="2">
        <f t="shared" si="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4"/>
        <v>0</v>
      </c>
      <c r="H582" s="2">
        <f t="shared" si="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4"/>
        <v>0</v>
      </c>
      <c r="H583" s="2">
        <f t="shared" si="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4"/>
        <v>0</v>
      </c>
      <c r="H584" s="2">
        <f t="shared" si="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4"/>
        <v>0</v>
      </c>
      <c r="H585" s="2">
        <f t="shared" si="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4"/>
        <v>0</v>
      </c>
      <c r="H586" s="2">
        <f t="shared" si="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164059</v>
      </c>
      <c r="D587" s="1">
        <f>'PR-RAS'!E593</f>
        <v>169413</v>
      </c>
      <c r="E587" s="1">
        <v>0</v>
      </c>
      <c r="F587" s="1">
        <v>0</v>
      </c>
      <c r="G587" s="2">
        <f t="shared" si="4"/>
        <v>294690.61</v>
      </c>
      <c r="H587" s="2">
        <f t="shared" si="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4"/>
        <v>0</v>
      </c>
      <c r="H588" s="2">
        <f t="shared" si="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4"/>
        <v>0</v>
      </c>
      <c r="H589" s="2">
        <f t="shared" si="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4"/>
        <v>0</v>
      </c>
      <c r="H590" s="2">
        <f t="shared" si="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4"/>
        <v>0</v>
      </c>
      <c r="H591" s="2">
        <f t="shared" si="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4"/>
        <v>0</v>
      </c>
      <c r="H592" s="2">
        <f t="shared" si="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4"/>
        <v>0</v>
      </c>
      <c r="H593" s="2">
        <f t="shared" si="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4"/>
        <v>0</v>
      </c>
      <c r="H594" s="2">
        <f t="shared" si="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4"/>
        <v>0</v>
      </c>
      <c r="H595" s="2">
        <f t="shared" si="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4"/>
        <v>0</v>
      </c>
      <c r="H596" s="2">
        <f t="shared" si="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163693</v>
      </c>
      <c r="D597" s="1">
        <f>'PR-RAS'!E603</f>
        <v>165023.04000000001</v>
      </c>
      <c r="E597" s="1">
        <v>0</v>
      </c>
      <c r="F597" s="1">
        <v>0</v>
      </c>
      <c r="G597" s="2">
        <f t="shared" si="4"/>
        <v>294268.49167999998</v>
      </c>
      <c r="H597" s="2">
        <f t="shared" si="5"/>
        <v>4.0000000008149073E-2</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163693</v>
      </c>
      <c r="D598" s="1">
        <f>'PR-RAS'!E604</f>
        <v>165023.04000000001</v>
      </c>
      <c r="E598" s="1">
        <v>0</v>
      </c>
      <c r="F598" s="1">
        <v>0</v>
      </c>
      <c r="G598" s="2">
        <f t="shared" si="4"/>
        <v>294762.23076000001</v>
      </c>
      <c r="H598" s="2">
        <f t="shared" si="5"/>
        <v>4.0000000008149073E-2</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4"/>
        <v>0</v>
      </c>
      <c r="H599" s="2">
        <f t="shared" si="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4"/>
        <v>0</v>
      </c>
      <c r="H600" s="2">
        <f t="shared" si="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4"/>
        <v>0</v>
      </c>
      <c r="H601" s="2">
        <f t="shared" si="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4"/>
        <v>0</v>
      </c>
      <c r="H602" s="2">
        <f t="shared" si="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4"/>
        <v>0</v>
      </c>
      <c r="H603" s="2">
        <f t="shared" si="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4"/>
        <v>0</v>
      </c>
      <c r="H604" s="2">
        <f t="shared" si="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4"/>
        <v>0</v>
      </c>
      <c r="H605" s="2">
        <f t="shared" si="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366</v>
      </c>
      <c r="D606" s="1">
        <f>'PR-RAS'!E612</f>
        <v>4389.96</v>
      </c>
      <c r="E606" s="1">
        <v>0</v>
      </c>
      <c r="F606" s="1">
        <v>0</v>
      </c>
      <c r="G606" s="2">
        <f t="shared" si="4"/>
        <v>5533.2816000000003</v>
      </c>
      <c r="H606" s="2">
        <f t="shared" si="5"/>
        <v>3.999999999996362E-2</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366</v>
      </c>
      <c r="D607" s="1">
        <f>'PR-RAS'!E613</f>
        <v>4389.96</v>
      </c>
      <c r="E607" s="1">
        <v>0</v>
      </c>
      <c r="F607" s="1">
        <v>0</v>
      </c>
      <c r="G607" s="2">
        <f t="shared" si="4"/>
        <v>5542.4275200000002</v>
      </c>
      <c r="H607" s="2">
        <f t="shared" si="5"/>
        <v>3.999999999996362E-2</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4"/>
        <v>0</v>
      </c>
      <c r="H608" s="2">
        <f t="shared" si="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4"/>
        <v>0</v>
      </c>
      <c r="H609" s="2">
        <f t="shared" si="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4"/>
        <v>0</v>
      </c>
      <c r="H610" s="2">
        <f t="shared" si="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4"/>
        <v>0</v>
      </c>
      <c r="H611" s="2">
        <f t="shared" si="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4"/>
        <v>0</v>
      </c>
      <c r="H612" s="2">
        <f t="shared" si="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4"/>
        <v>0</v>
      </c>
      <c r="H613" s="2">
        <f t="shared" si="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4"/>
        <v>0</v>
      </c>
      <c r="H614" s="2">
        <f t="shared" si="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4"/>
        <v>0</v>
      </c>
      <c r="H615" s="2">
        <f t="shared" si="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4"/>
        <v>0</v>
      </c>
      <c r="H616" s="2">
        <f t="shared" si="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4"/>
        <v>0</v>
      </c>
      <c r="H617" s="2">
        <f t="shared" si="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4"/>
        <v>0</v>
      </c>
      <c r="H618" s="2">
        <f t="shared" si="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4"/>
        <v>0</v>
      </c>
      <c r="H619" s="2">
        <f t="shared" si="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4"/>
        <v>0</v>
      </c>
      <c r="H620" s="2">
        <f t="shared" si="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4"/>
        <v>0</v>
      </c>
      <c r="H621" s="2">
        <f t="shared" si="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4"/>
        <v>0</v>
      </c>
      <c r="H622" s="2">
        <f t="shared" si="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4"/>
        <v>0</v>
      </c>
      <c r="H623" s="2">
        <f t="shared" si="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4"/>
        <v>0</v>
      </c>
      <c r="H624" s="2">
        <f t="shared" si="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4"/>
        <v>0</v>
      </c>
      <c r="H625" s="2">
        <f t="shared" si="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4"/>
        <v>0</v>
      </c>
      <c r="H626" s="2">
        <f t="shared" si="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4"/>
        <v>0</v>
      </c>
      <c r="H627" s="2">
        <f t="shared" si="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4"/>
        <v>0</v>
      </c>
      <c r="H628" s="2">
        <f t="shared" si="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4"/>
        <v>0</v>
      </c>
      <c r="H629" s="2">
        <f t="shared" si="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120279</v>
      </c>
      <c r="D630" s="1">
        <f>'PR-RAS'!E636</f>
        <v>1847353.79</v>
      </c>
      <c r="E630" s="1">
        <v>0</v>
      </c>
      <c r="F630" s="1">
        <v>0</v>
      </c>
      <c r="G630" s="2">
        <f t="shared" si="4"/>
        <v>2399626.5588199999</v>
      </c>
      <c r="H630" s="2">
        <f t="shared" si="5"/>
        <v>0.2099999999627471</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4"/>
        <v>0</v>
      </c>
      <c r="H631" s="2">
        <f t="shared" si="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2943859</v>
      </c>
      <c r="D632" s="1">
        <f>'PR-RAS'!E638</f>
        <v>3064138.68</v>
      </c>
      <c r="E632" s="1">
        <v>0</v>
      </c>
      <c r="F632" s="1">
        <v>0</v>
      </c>
      <c r="G632" s="2">
        <f t="shared" si="4"/>
        <v>5724518.0431599999</v>
      </c>
      <c r="H632" s="2">
        <f t="shared" si="5"/>
        <v>0.31999999983236194</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247362086</v>
      </c>
      <c r="D633" s="1">
        <f>'PR-RAS'!E639</f>
        <v>269866760.69</v>
      </c>
      <c r="E633" s="1">
        <v>0</v>
      </c>
      <c r="F633" s="1">
        <v>0</v>
      </c>
      <c r="G633" s="2">
        <f t="shared" si="4"/>
        <v>497444423.86416</v>
      </c>
      <c r="H633" s="2">
        <f t="shared" si="5"/>
        <v>0.31000000238418579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290625961</v>
      </c>
      <c r="D634" s="1">
        <f>'PR-RAS'!E640</f>
        <v>234931127.78999996</v>
      </c>
      <c r="E634" s="1">
        <v>0</v>
      </c>
      <c r="F634" s="1">
        <v>0</v>
      </c>
      <c r="G634" s="2">
        <f t="shared" si="4"/>
        <v>481389041.09513998</v>
      </c>
      <c r="H634" s="2">
        <f t="shared" si="5"/>
        <v>0.21000003814697266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34935632.900000036</v>
      </c>
      <c r="E635" s="1">
        <v>0</v>
      </c>
      <c r="F635" s="1">
        <v>0</v>
      </c>
      <c r="G635" s="2">
        <f t="shared" si="4"/>
        <v>44298382.517200045</v>
      </c>
      <c r="H635" s="2">
        <f t="shared" si="5"/>
        <v>9.9999964237213135E-2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43263875</v>
      </c>
      <c r="D636" s="1">
        <f>'PR-RAS'!E642</f>
        <v>0</v>
      </c>
      <c r="E636" s="1">
        <v>0</v>
      </c>
      <c r="F636" s="1">
        <v>0</v>
      </c>
      <c r="G636" s="2">
        <f t="shared" si="4"/>
        <v>27472560.625</v>
      </c>
      <c r="H636" s="2">
        <f t="shared" si="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70793524</v>
      </c>
      <c r="D637" s="1">
        <f>'PR-RAS'!E643</f>
        <v>27347221.079999991</v>
      </c>
      <c r="E637" s="1">
        <v>0</v>
      </c>
      <c r="F637" s="1">
        <v>0</v>
      </c>
      <c r="G637" s="2">
        <f t="shared" si="4"/>
        <v>79810346.477759987</v>
      </c>
      <c r="H637" s="2">
        <f t="shared" si="5"/>
        <v>7.999999076128006E-2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4"/>
        <v>0</v>
      </c>
      <c r="H638" s="2">
        <f t="shared" si="5"/>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27529649</v>
      </c>
      <c r="D639" s="1">
        <f>'PR-RAS'!E645</f>
        <v>62282853.980000027</v>
      </c>
      <c r="E639" s="1">
        <v>0</v>
      </c>
      <c r="F639" s="1">
        <v>0</v>
      </c>
      <c r="G639" s="2">
        <f t="shared" si="4"/>
        <v>97036837.740480021</v>
      </c>
      <c r="H639" s="2">
        <f t="shared" si="5"/>
        <v>1.9999973475933075E-2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4"/>
        <v>0</v>
      </c>
      <c r="H640" s="2">
        <f t="shared" si="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2463030</v>
      </c>
      <c r="D641" s="1">
        <f>'PR-RAS'!E647</f>
        <v>3117549.73</v>
      </c>
      <c r="E641" s="1">
        <v>0</v>
      </c>
      <c r="F641" s="1">
        <v>0</v>
      </c>
      <c r="G641" s="2">
        <f t="shared" si="4"/>
        <v>5566802.8544000005</v>
      </c>
      <c r="H641" s="2">
        <f t="shared" si="5"/>
        <v>0.27000000001862645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85364295</v>
      </c>
      <c r="D642" s="1">
        <f>'PR-RAS'!E649</f>
        <v>46460756</v>
      </c>
      <c r="E642" s="1">
        <v>0</v>
      </c>
      <c r="F642" s="1">
        <v>0</v>
      </c>
      <c r="G642" s="2">
        <f t="shared" si="4"/>
        <v>114281202.287</v>
      </c>
      <c r="H642" s="2">
        <f t="shared" si="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276162631</v>
      </c>
      <c r="D643" s="1">
        <f>'PR-RAS'!E650</f>
        <v>319142813.81</v>
      </c>
      <c r="E643" s="1">
        <v>0</v>
      </c>
      <c r="F643" s="1">
        <v>0</v>
      </c>
      <c r="G643" s="2">
        <f t="shared" si="4"/>
        <v>587075782.03403997</v>
      </c>
      <c r="H643" s="2">
        <f t="shared" si="5"/>
        <v>0.18999999761581421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315066170</v>
      </c>
      <c r="D644" s="1">
        <f>'PR-RAS'!E651</f>
        <v>291474319.29000002</v>
      </c>
      <c r="E644" s="1">
        <v>0</v>
      </c>
      <c r="F644" s="1">
        <v>0</v>
      </c>
      <c r="G644" s="2">
        <f t="shared" si="4"/>
        <v>577423521.91694009</v>
      </c>
      <c r="H644" s="2">
        <f t="shared" si="5"/>
        <v>0.29000002145767212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46460756</v>
      </c>
      <c r="D645" s="1">
        <f>'PR-RAS'!E652</f>
        <v>74129250.519999981</v>
      </c>
      <c r="E645" s="1">
        <v>0</v>
      </c>
      <c r="F645" s="1">
        <v>0</v>
      </c>
      <c r="G645" s="2">
        <f t="shared" si="4"/>
        <v>125399201.53375998</v>
      </c>
      <c r="H645" s="2">
        <f t="shared" si="5"/>
        <v>0.48000001907348633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82</v>
      </c>
      <c r="D646" s="1">
        <f>'PR-RAS'!E653</f>
        <v>99</v>
      </c>
      <c r="E646" s="1">
        <v>0</v>
      </c>
      <c r="F646" s="1">
        <v>0</v>
      </c>
      <c r="G646" s="2">
        <f t="shared" si="4"/>
        <v>180.6</v>
      </c>
      <c r="H646" s="2">
        <f t="shared" si="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701</v>
      </c>
      <c r="D647" s="1">
        <f>'PR-RAS'!E654</f>
        <v>736</v>
      </c>
      <c r="E647" s="1">
        <v>0</v>
      </c>
      <c r="F647" s="1">
        <v>0</v>
      </c>
      <c r="G647" s="2">
        <f t="shared" si="4"/>
        <v>1403.758</v>
      </c>
      <c r="H647" s="2">
        <f t="shared" si="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76</v>
      </c>
      <c r="D648" s="1">
        <f>'PR-RAS'!E655</f>
        <v>93</v>
      </c>
      <c r="E648" s="1">
        <v>0</v>
      </c>
      <c r="F648" s="1">
        <v>0</v>
      </c>
      <c r="G648" s="2">
        <f t="shared" si="4"/>
        <v>169.51400000000001</v>
      </c>
      <c r="H648" s="2">
        <f t="shared" si="5"/>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640</v>
      </c>
      <c r="D649" s="1">
        <f>'PR-RAS'!E656</f>
        <v>666</v>
      </c>
      <c r="E649" s="1">
        <v>0</v>
      </c>
      <c r="F649" s="1">
        <v>0</v>
      </c>
      <c r="G649" s="2">
        <f t="shared" si="4"/>
        <v>1277.856</v>
      </c>
      <c r="H649" s="2">
        <f t="shared" si="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581828</v>
      </c>
      <c r="D650" s="1">
        <f>'PR-RAS'!E657</f>
        <v>787730.59</v>
      </c>
      <c r="E650" s="1">
        <v>0</v>
      </c>
      <c r="F650" s="1">
        <v>0</v>
      </c>
      <c r="G650" s="2">
        <f t="shared" si="4"/>
        <v>1400080.6778199999</v>
      </c>
      <c r="H650" s="2">
        <f t="shared" si="5"/>
        <v>0.41000000003259629</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9911</v>
      </c>
      <c r="D651" s="1">
        <f>'PR-RAS'!E658</f>
        <v>30289.61</v>
      </c>
      <c r="E651" s="1">
        <v>0</v>
      </c>
      <c r="F651" s="1">
        <v>0</v>
      </c>
      <c r="G651" s="2">
        <f t="shared" si="4"/>
        <v>45818.643000000004</v>
      </c>
      <c r="H651" s="2">
        <f t="shared" si="5"/>
        <v>0.38999999999941792</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4"/>
        <v>0</v>
      </c>
      <c r="H652" s="2">
        <f t="shared" si="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6337</v>
      </c>
      <c r="D653" s="1">
        <f>'PR-RAS'!E660</f>
        <v>1162.76</v>
      </c>
      <c r="E653" s="1">
        <v>0</v>
      </c>
      <c r="F653" s="1">
        <v>0</v>
      </c>
      <c r="G653" s="2">
        <f t="shared" si="4"/>
        <v>5647.9630400000005</v>
      </c>
      <c r="H653" s="2">
        <f t="shared" si="5"/>
        <v>0.24000000000000909</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56559586</v>
      </c>
      <c r="D654" s="1">
        <f>'PR-RAS'!E661</f>
        <v>57883917.090000004</v>
      </c>
      <c r="E654" s="1">
        <v>0</v>
      </c>
      <c r="F654" s="1">
        <v>0</v>
      </c>
      <c r="G654" s="2">
        <f t="shared" si="4"/>
        <v>112529805.37754001</v>
      </c>
      <c r="H654" s="2">
        <f t="shared" si="5"/>
        <v>9.0000003576278687E-2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15000</v>
      </c>
      <c r="D655" s="1">
        <f>'PR-RAS'!E662</f>
        <v>36000</v>
      </c>
      <c r="E655" s="1">
        <v>0</v>
      </c>
      <c r="F655" s="1">
        <v>0</v>
      </c>
      <c r="G655" s="2">
        <f t="shared" si="4"/>
        <v>56898</v>
      </c>
      <c r="H655" s="2">
        <f t="shared" si="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279900</v>
      </c>
      <c r="D656" s="1">
        <f>'PR-RAS'!E663</f>
        <v>196500</v>
      </c>
      <c r="E656" s="1">
        <v>0</v>
      </c>
      <c r="F656" s="1">
        <v>0</v>
      </c>
      <c r="G656" s="2">
        <f t="shared" si="4"/>
        <v>440749.5</v>
      </c>
      <c r="H656" s="2">
        <f t="shared" si="5"/>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94118</v>
      </c>
      <c r="D657" s="1">
        <f>'PR-RAS'!E664</f>
        <v>110588.2</v>
      </c>
      <c r="E657" s="1">
        <v>0</v>
      </c>
      <c r="F657" s="1">
        <v>0</v>
      </c>
      <c r="G657" s="2">
        <f t="shared" si="4"/>
        <v>206833.12640000004</v>
      </c>
      <c r="H657" s="2">
        <f t="shared" si="5"/>
        <v>0.19999999999708962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25144961</v>
      </c>
      <c r="D658" s="1">
        <f>'PR-RAS'!E665</f>
        <v>21672183.460000001</v>
      </c>
      <c r="E658" s="1">
        <v>0</v>
      </c>
      <c r="F658" s="1">
        <v>0</v>
      </c>
      <c r="G658" s="2">
        <f t="shared" si="4"/>
        <v>44997488.443440005</v>
      </c>
      <c r="H658" s="2">
        <f t="shared" si="5"/>
        <v>0.46000000089406967</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13000</v>
      </c>
      <c r="D659" s="1">
        <f>'PR-RAS'!E666</f>
        <v>12000</v>
      </c>
      <c r="E659" s="1">
        <v>0</v>
      </c>
      <c r="F659" s="1">
        <v>0</v>
      </c>
      <c r="G659" s="2">
        <f t="shared" si="4"/>
        <v>24346</v>
      </c>
      <c r="H659" s="2">
        <f t="shared" si="5"/>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4"/>
        <v>0</v>
      </c>
      <c r="H660" s="2">
        <f t="shared" si="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4"/>
        <v>0</v>
      </c>
      <c r="H661" s="2">
        <f t="shared" si="5"/>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1463896</v>
      </c>
      <c r="D662" s="1">
        <f>'PR-RAS'!E669</f>
        <v>417771.71</v>
      </c>
      <c r="E662" s="1">
        <v>0</v>
      </c>
      <c r="F662" s="1">
        <v>0</v>
      </c>
      <c r="G662" s="2">
        <f t="shared" si="4"/>
        <v>1519929.4566200001</v>
      </c>
      <c r="H662" s="2">
        <f t="shared" si="5"/>
        <v>0.28999999997904524</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649033.13</v>
      </c>
      <c r="E663" s="1">
        <v>0</v>
      </c>
      <c r="F663" s="1">
        <v>0</v>
      </c>
      <c r="G663" s="2">
        <f t="shared" si="4"/>
        <v>859319.86412000004</v>
      </c>
      <c r="H663" s="2">
        <f t="shared" si="5"/>
        <v>0.13000000000465661</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1508877</v>
      </c>
      <c r="D664" s="1">
        <f>'PR-RAS'!E671</f>
        <v>1547198.57</v>
      </c>
      <c r="E664" s="1">
        <v>0</v>
      </c>
      <c r="F664" s="1">
        <v>0</v>
      </c>
      <c r="G664" s="2">
        <f t="shared" si="4"/>
        <v>3051970.7548200004</v>
      </c>
      <c r="H664" s="2">
        <f t="shared" si="5"/>
        <v>0.42999999993480742</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4"/>
        <v>0</v>
      </c>
      <c r="H665" s="2">
        <f t="shared" si="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51300</v>
      </c>
      <c r="D666" s="1">
        <f>'PR-RAS'!E673</f>
        <v>565375</v>
      </c>
      <c r="E666" s="1">
        <v>0</v>
      </c>
      <c r="F666" s="1">
        <v>0</v>
      </c>
      <c r="G666" s="2">
        <f t="shared" si="4"/>
        <v>786063.25</v>
      </c>
      <c r="H666" s="2">
        <f t="shared" si="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4"/>
        <v>0</v>
      </c>
      <c r="H667" s="2">
        <f t="shared" si="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45149766</v>
      </c>
      <c r="D668" s="1">
        <f>'PR-RAS'!E675</f>
        <v>53911605.460000001</v>
      </c>
      <c r="E668" s="1">
        <v>0</v>
      </c>
      <c r="F668" s="1">
        <v>0</v>
      </c>
      <c r="G668" s="2">
        <f t="shared" si="4"/>
        <v>102032975.60564002</v>
      </c>
      <c r="H668" s="2">
        <f t="shared" si="5"/>
        <v>0.46000000089406967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8144430</v>
      </c>
      <c r="D669" s="1">
        <f>'PR-RAS'!E676</f>
        <v>1520625.58</v>
      </c>
      <c r="E669" s="1">
        <v>0</v>
      </c>
      <c r="F669" s="1">
        <v>0</v>
      </c>
      <c r="G669" s="2">
        <f t="shared" si="4"/>
        <v>7472035.0148800006</v>
      </c>
      <c r="H669" s="2">
        <f t="shared" si="5"/>
        <v>0.41999999992549419</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303071</v>
      </c>
      <c r="D670" s="1">
        <f>'PR-RAS'!E677</f>
        <v>406855.51</v>
      </c>
      <c r="E670" s="1">
        <v>0</v>
      </c>
      <c r="F670" s="1">
        <v>0</v>
      </c>
      <c r="G670" s="2">
        <f t="shared" si="4"/>
        <v>747127.17138000007</v>
      </c>
      <c r="H670" s="2">
        <f t="shared" si="5"/>
        <v>0.48999999999068677</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101371.1</v>
      </c>
      <c r="E671" s="1">
        <v>0</v>
      </c>
      <c r="F671" s="1">
        <v>0</v>
      </c>
      <c r="G671" s="2">
        <f t="shared" si="4"/>
        <v>135837.274</v>
      </c>
      <c r="H671" s="2">
        <f t="shared" si="5"/>
        <v>0.10000000000582077</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6">(B672/1000)*(C672*1+D672*2)</f>
        <v>0</v>
      </c>
      <c r="H672" s="2">
        <f t="shared" ref="H672:H686" si="7">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6"/>
        <v>0</v>
      </c>
      <c r="H673" s="2">
        <f t="shared" si="7"/>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6"/>
        <v>0</v>
      </c>
      <c r="H674" s="2">
        <f t="shared" si="7"/>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6"/>
        <v>0</v>
      </c>
      <c r="H675" s="2">
        <f t="shared" si="7"/>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6"/>
        <v>0</v>
      </c>
      <c r="H676" s="2">
        <f t="shared" si="7"/>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6"/>
        <v>0</v>
      </c>
      <c r="H677" s="2">
        <f t="shared" si="7"/>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6"/>
        <v>0</v>
      </c>
      <c r="H678" s="2">
        <f t="shared" si="7"/>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6"/>
        <v>0</v>
      </c>
      <c r="H679" s="2">
        <f t="shared" si="7"/>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6"/>
        <v>0</v>
      </c>
      <c r="H680" s="2">
        <f t="shared" si="7"/>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6"/>
        <v>0</v>
      </c>
      <c r="H681" s="2">
        <f t="shared" si="7"/>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6"/>
        <v>0</v>
      </c>
      <c r="H682" s="2">
        <f t="shared" si="7"/>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6"/>
        <v>0</v>
      </c>
      <c r="H683" s="2">
        <f t="shared" si="7"/>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6"/>
        <v>0</v>
      </c>
      <c r="H684" s="2">
        <f t="shared" si="7"/>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6"/>
        <v>0</v>
      </c>
      <c r="H685" s="2">
        <f t="shared" si="7"/>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6"/>
        <v>0</v>
      </c>
      <c r="H686" s="2">
        <f t="shared" si="7"/>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4497519</v>
      </c>
      <c r="D687" s="1">
        <f>'PR-RAS'!E694</f>
        <v>4205151.09</v>
      </c>
      <c r="E687" s="1">
        <v>0</v>
      </c>
      <c r="F687" s="1">
        <v>0</v>
      </c>
      <c r="G687" s="2">
        <f t="shared" si="4"/>
        <v>8854765.3294799998</v>
      </c>
      <c r="H687" s="2">
        <f t="shared" si="5"/>
        <v>8.9999999850988388E-2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274935</v>
      </c>
      <c r="D688" s="1">
        <f>'PR-RAS'!E695</f>
        <v>23230.639999999999</v>
      </c>
      <c r="E688" s="1">
        <v>0</v>
      </c>
      <c r="F688" s="1">
        <v>0</v>
      </c>
      <c r="G688" s="2">
        <f t="shared" si="4"/>
        <v>220799.24436000004</v>
      </c>
      <c r="H688" s="2">
        <f t="shared" si="5"/>
        <v>0.36000000000058208</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4"/>
        <v>0</v>
      </c>
      <c r="H689" s="2">
        <f t="shared" si="5"/>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4"/>
        <v>0</v>
      </c>
      <c r="H690" s="2">
        <f t="shared" si="5"/>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29966202</v>
      </c>
      <c r="D691" s="1">
        <f>'PR-RAS'!E698</f>
        <v>40964792.32</v>
      </c>
      <c r="E691" s="1">
        <v>0</v>
      </c>
      <c r="F691" s="1">
        <v>0</v>
      </c>
      <c r="G691" s="2">
        <f t="shared" si="4"/>
        <v>77208092.781599998</v>
      </c>
      <c r="H691" s="2">
        <f t="shared" si="5"/>
        <v>0.32000000029802322</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4"/>
        <v>0</v>
      </c>
      <c r="H692" s="2">
        <f t="shared" si="5"/>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4"/>
        <v>0</v>
      </c>
      <c r="H693" s="2">
        <f t="shared" si="5"/>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4"/>
        <v>0</v>
      </c>
      <c r="H694" s="2">
        <f t="shared" si="5"/>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4"/>
        <v>0</v>
      </c>
      <c r="H695" s="2">
        <f t="shared" si="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4"/>
        <v>0</v>
      </c>
      <c r="H696" s="2">
        <f t="shared" si="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4"/>
        <v>0</v>
      </c>
      <c r="H697" s="2">
        <f t="shared" si="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4"/>
        <v>0</v>
      </c>
      <c r="H698" s="2">
        <f t="shared" si="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4"/>
        <v>0</v>
      </c>
      <c r="H699" s="2">
        <f t="shared" si="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4"/>
        <v>0</v>
      </c>
      <c r="H700" s="2">
        <f t="shared" si="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4"/>
        <v>0</v>
      </c>
      <c r="H701" s="2">
        <f t="shared" si="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4"/>
        <v>0</v>
      </c>
      <c r="H702" s="2">
        <f t="shared" si="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5454891</v>
      </c>
      <c r="D703" s="1">
        <f>'PR-RAS'!E710</f>
        <v>6560834.1699999999</v>
      </c>
      <c r="E703" s="1">
        <v>0</v>
      </c>
      <c r="F703" s="1">
        <v>0</v>
      </c>
      <c r="G703" s="2">
        <f t="shared" si="4"/>
        <v>13040744.656679999</v>
      </c>
      <c r="H703" s="2">
        <f t="shared" si="5"/>
        <v>0.16999999992549419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4"/>
        <v>0</v>
      </c>
      <c r="H704" s="2">
        <f t="shared" si="5"/>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700</v>
      </c>
      <c r="D705" s="1">
        <f>'PR-RAS'!E712</f>
        <v>161819.98000000001</v>
      </c>
      <c r="E705" s="1">
        <v>0</v>
      </c>
      <c r="F705" s="1">
        <v>0</v>
      </c>
      <c r="G705" s="2">
        <f t="shared" si="4"/>
        <v>228335.33184</v>
      </c>
      <c r="H705" s="2">
        <f t="shared" si="5"/>
        <v>1.9999999989522621E-2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(B706/1000)*(C706*1+D706*2)</f>
        <v>0</v>
      </c>
      <c r="H706" s="2">
        <f>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(B707/1000)*(C707*1+D707*2)</f>
        <v>0</v>
      </c>
      <c r="H707" s="2">
        <f>ABS(C707-ROUND(C707,0))+ABS(D707-ROUND(D707,0))</f>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(B708/1000)*(C708*1+D708*2)</f>
        <v>0</v>
      </c>
      <c r="H708" s="2">
        <f>ABS(C708-ROUND(C708,0))+ABS(D708-ROUND(D708,0))</f>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732283</v>
      </c>
      <c r="D709" s="1">
        <f>'PR-RAS'!E716</f>
        <v>79679.199999999997</v>
      </c>
      <c r="E709" s="1">
        <v>0</v>
      </c>
      <c r="F709" s="1">
        <v>0</v>
      </c>
      <c r="G709" s="2">
        <f t="shared" si="4"/>
        <v>631282.11119999993</v>
      </c>
      <c r="H709" s="2">
        <f t="shared" si="5"/>
        <v>0.19999999999708962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174906</v>
      </c>
      <c r="D710" s="1">
        <f>'PR-RAS'!E717</f>
        <v>464350.82</v>
      </c>
      <c r="E710" s="1">
        <v>0</v>
      </c>
      <c r="F710" s="1">
        <v>0</v>
      </c>
      <c r="G710" s="2">
        <f t="shared" si="4"/>
        <v>782457.81676000007</v>
      </c>
      <c r="H710" s="2">
        <f t="shared" si="5"/>
        <v>0.17999999999301508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2213330</v>
      </c>
      <c r="D711" s="1">
        <f>'PR-RAS'!E718</f>
        <v>2075313.66</v>
      </c>
      <c r="E711" s="1">
        <v>0</v>
      </c>
      <c r="F711" s="1">
        <v>0</v>
      </c>
      <c r="G711" s="2">
        <f t="shared" si="4"/>
        <v>4518409.6972000003</v>
      </c>
      <c r="H711" s="2">
        <f t="shared" si="5"/>
        <v>0.34000000008381903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14100</v>
      </c>
      <c r="D712" s="1">
        <f>'PR-RAS'!E719</f>
        <v>0</v>
      </c>
      <c r="E712" s="1">
        <v>0</v>
      </c>
      <c r="F712" s="1">
        <v>0</v>
      </c>
      <c r="G712" s="2">
        <f t="shared" si="4"/>
        <v>10025.1</v>
      </c>
      <c r="H712" s="2">
        <f t="shared" si="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221532</v>
      </c>
      <c r="D713" s="1">
        <f>'PR-RAS'!E720</f>
        <v>349113.9</v>
      </c>
      <c r="E713" s="1">
        <v>0</v>
      </c>
      <c r="F713" s="1">
        <v>0</v>
      </c>
      <c r="G713" s="2">
        <f t="shared" si="4"/>
        <v>654868.97759999998</v>
      </c>
      <c r="H713" s="2">
        <f t="shared" si="5"/>
        <v>9.9999999976716936E-2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127151</v>
      </c>
      <c r="D714" s="1">
        <f>'PR-RAS'!E721</f>
        <v>132767.29999999999</v>
      </c>
      <c r="E714" s="1">
        <v>0</v>
      </c>
      <c r="F714" s="1">
        <v>0</v>
      </c>
      <c r="G714" s="2">
        <f t="shared" si="4"/>
        <v>279984.83279999997</v>
      </c>
      <c r="H714" s="2">
        <f t="shared" si="5"/>
        <v>0.29999999998835847</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519748</v>
      </c>
      <c r="D715" s="1">
        <f>'PR-RAS'!E722</f>
        <v>527385.12</v>
      </c>
      <c r="E715" s="1">
        <v>0</v>
      </c>
      <c r="F715" s="1">
        <v>0</v>
      </c>
      <c r="G715" s="2">
        <f t="shared" si="4"/>
        <v>1124206.02336</v>
      </c>
      <c r="H715" s="2">
        <f t="shared" si="5"/>
        <v>0.11999999999534339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231452</v>
      </c>
      <c r="D716" s="1">
        <f>'PR-RAS'!E723</f>
        <v>227691.43</v>
      </c>
      <c r="E716" s="1">
        <v>0</v>
      </c>
      <c r="F716" s="1">
        <v>0</v>
      </c>
      <c r="G716" s="2">
        <f t="shared" si="4"/>
        <v>491086.92489999998</v>
      </c>
      <c r="H716" s="2">
        <f t="shared" si="5"/>
        <v>0.42999999999301508</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4"/>
        <v>0</v>
      </c>
      <c r="H717" s="2">
        <f t="shared" si="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308764</v>
      </c>
      <c r="D718" s="1">
        <f>'PR-RAS'!E725</f>
        <v>306896.88</v>
      </c>
      <c r="E718" s="1">
        <v>0</v>
      </c>
      <c r="F718" s="1">
        <v>0</v>
      </c>
      <c r="G718" s="2">
        <f t="shared" si="4"/>
        <v>661473.91391999996</v>
      </c>
      <c r="H718" s="2">
        <f t="shared" si="5"/>
        <v>0.11999999999534339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84505</v>
      </c>
      <c r="D719" s="1">
        <f>'PR-RAS'!E726</f>
        <v>90506.06</v>
      </c>
      <c r="E719" s="1">
        <v>0</v>
      </c>
      <c r="F719" s="1">
        <v>0</v>
      </c>
      <c r="G719" s="2">
        <f t="shared" si="4"/>
        <v>190641.29215999998</v>
      </c>
      <c r="H719" s="2">
        <f t="shared" si="5"/>
        <v>5.9999999997671694E-2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4"/>
        <v>0</v>
      </c>
      <c r="H720" s="2">
        <f t="shared" si="5"/>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4"/>
        <v>0</v>
      </c>
      <c r="H721" s="2">
        <f t="shared" si="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4"/>
        <v>0</v>
      </c>
      <c r="H722" s="2">
        <f t="shared" si="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4"/>
        <v>0</v>
      </c>
      <c r="H723" s="2">
        <f t="shared" si="5"/>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4"/>
        <v>0</v>
      </c>
      <c r="H724" s="2">
        <f t="shared" si="5"/>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4"/>
        <v>0</v>
      </c>
      <c r="H725" s="2">
        <f t="shared" si="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4"/>
        <v>0</v>
      </c>
      <c r="H726" s="2">
        <f t="shared" si="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4"/>
        <v>0</v>
      </c>
      <c r="H727" s="2">
        <f t="shared" si="5"/>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4"/>
        <v>0</v>
      </c>
      <c r="H728" s="2">
        <f t="shared" si="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4"/>
        <v>0</v>
      </c>
      <c r="H729" s="2">
        <f t="shared" si="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4"/>
        <v>0</v>
      </c>
      <c r="H730" s="2">
        <f t="shared" si="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4"/>
        <v>0</v>
      </c>
      <c r="H731" s="2">
        <f t="shared" si="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4"/>
        <v>0</v>
      </c>
      <c r="H732" s="2">
        <f t="shared" si="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4"/>
        <v>0</v>
      </c>
      <c r="H733" s="2">
        <f t="shared" si="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4"/>
        <v>0</v>
      </c>
      <c r="H734" s="2">
        <f t="shared" si="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4"/>
        <v>0</v>
      </c>
      <c r="H735" s="2">
        <f t="shared" si="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4"/>
        <v>0</v>
      </c>
      <c r="H736" s="2">
        <f t="shared" si="5"/>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4"/>
        <v>0</v>
      </c>
      <c r="H737" s="2">
        <f t="shared" si="5"/>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4"/>
        <v>0</v>
      </c>
      <c r="H738" s="2">
        <f t="shared" si="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4"/>
        <v>0</v>
      </c>
      <c r="H739" s="2">
        <f t="shared" si="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4"/>
        <v>0</v>
      </c>
      <c r="H740" s="2">
        <f t="shared" si="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4"/>
        <v>0</v>
      </c>
      <c r="H741" s="2">
        <f t="shared" si="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4"/>
        <v>0</v>
      </c>
      <c r="H742" s="2">
        <f t="shared" si="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4"/>
        <v>0</v>
      </c>
      <c r="H743" s="2">
        <f t="shared" si="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4"/>
        <v>0</v>
      </c>
      <c r="H744" s="2">
        <f t="shared" si="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4"/>
        <v>0</v>
      </c>
      <c r="H745" s="2">
        <f t="shared" si="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4"/>
        <v>0</v>
      </c>
      <c r="H746" s="2">
        <f t="shared" si="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4"/>
        <v>0</v>
      </c>
      <c r="H747" s="2">
        <f t="shared" si="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4"/>
        <v>0</v>
      </c>
      <c r="H748" s="2">
        <f t="shared" si="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4"/>
        <v>0</v>
      </c>
      <c r="H749" s="2">
        <f t="shared" si="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4"/>
        <v>0</v>
      </c>
      <c r="H750" s="2">
        <f t="shared" si="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4"/>
        <v>0</v>
      </c>
      <c r="H751" s="2">
        <f t="shared" si="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1000000</v>
      </c>
      <c r="D752" s="1">
        <f>'PR-RAS'!E759</f>
        <v>1000000</v>
      </c>
      <c r="E752" s="1">
        <v>0</v>
      </c>
      <c r="F752" s="1">
        <v>0</v>
      </c>
      <c r="G752" s="2">
        <f t="shared" si="4"/>
        <v>2253000</v>
      </c>
      <c r="H752" s="2">
        <f t="shared" si="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4"/>
        <v>0</v>
      </c>
      <c r="H753" s="2">
        <f t="shared" si="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4"/>
        <v>0</v>
      </c>
      <c r="H754" s="2">
        <f t="shared" si="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4"/>
        <v>0</v>
      </c>
      <c r="H755" s="2">
        <f t="shared" si="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4"/>
        <v>0</v>
      </c>
      <c r="H756" s="2">
        <f t="shared" si="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4"/>
        <v>0</v>
      </c>
      <c r="H757" s="2">
        <f t="shared" si="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4"/>
        <v>0</v>
      </c>
      <c r="H758" s="2">
        <f t="shared" si="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4"/>
        <v>0</v>
      </c>
      <c r="H759" s="2">
        <f t="shared" si="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4"/>
        <v>0</v>
      </c>
      <c r="H760" s="2">
        <f t="shared" si="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898199</v>
      </c>
      <c r="D761" s="1">
        <f>'PR-RAS'!E768</f>
        <v>2650742.5499999998</v>
      </c>
      <c r="E761" s="1">
        <v>0</v>
      </c>
      <c r="F761" s="1">
        <v>0</v>
      </c>
      <c r="G761" s="2">
        <f t="shared" si="4"/>
        <v>4711759.9160000002</v>
      </c>
      <c r="H761" s="2">
        <f t="shared" si="5"/>
        <v>0.45000000018626451</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4"/>
        <v>0</v>
      </c>
      <c r="H762" s="2">
        <f t="shared" si="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4"/>
        <v>0</v>
      </c>
      <c r="H763" s="2">
        <f t="shared" si="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4"/>
        <v>0</v>
      </c>
      <c r="H764" s="2">
        <f t="shared" si="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4"/>
        <v>0</v>
      </c>
      <c r="H765" s="2">
        <f t="shared" si="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4"/>
        <v>0</v>
      </c>
      <c r="H766" s="2">
        <f t="shared" si="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4"/>
        <v>0</v>
      </c>
      <c r="H767" s="2">
        <f t="shared" si="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8">(B768/1000)*(C768*1+D768*2)</f>
        <v>0</v>
      </c>
      <c r="H768" s="2">
        <f t="shared" ref="H768:H782" si="9">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8"/>
        <v>0</v>
      </c>
      <c r="H769" s="2">
        <f t="shared" si="9"/>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8"/>
        <v>0</v>
      </c>
      <c r="H770" s="2">
        <f t="shared" si="9"/>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8"/>
        <v>0</v>
      </c>
      <c r="H771" s="2">
        <f t="shared" si="9"/>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8"/>
        <v>0</v>
      </c>
      <c r="H772" s="2">
        <f t="shared" si="9"/>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8"/>
        <v>0</v>
      </c>
      <c r="H773" s="2">
        <f t="shared" si="9"/>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8"/>
        <v>0</v>
      </c>
      <c r="H774" s="2">
        <f t="shared" si="9"/>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8"/>
        <v>0</v>
      </c>
      <c r="H775" s="2">
        <f t="shared" si="9"/>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8"/>
        <v>0</v>
      </c>
      <c r="H776" s="2">
        <f t="shared" si="9"/>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8"/>
        <v>0</v>
      </c>
      <c r="H777" s="2">
        <f t="shared" si="9"/>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8"/>
        <v>0</v>
      </c>
      <c r="H778" s="2">
        <f t="shared" si="9"/>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8"/>
        <v>0</v>
      </c>
      <c r="H779" s="2">
        <f t="shared" si="9"/>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8"/>
        <v>0</v>
      </c>
      <c r="H780" s="2">
        <f t="shared" si="9"/>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8"/>
        <v>0</v>
      </c>
      <c r="H781" s="2">
        <f t="shared" si="9"/>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8"/>
        <v>0</v>
      </c>
      <c r="H782" s="2">
        <f t="shared" si="9"/>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4"/>
        <v>0</v>
      </c>
      <c r="H783" s="2">
        <f t="shared" si="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4"/>
        <v>0</v>
      </c>
      <c r="H784" s="2">
        <f t="shared" si="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4"/>
        <v>0</v>
      </c>
      <c r="H785" s="2">
        <f t="shared" si="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4"/>
        <v>0</v>
      </c>
      <c r="H786" s="2">
        <f t="shared" si="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4"/>
        <v>0</v>
      </c>
      <c r="H787" s="2">
        <f t="shared" si="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4"/>
        <v>0</v>
      </c>
      <c r="H788" s="2">
        <f t="shared" si="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4"/>
        <v>0</v>
      </c>
      <c r="H789" s="2">
        <f t="shared" si="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4"/>
        <v>0</v>
      </c>
      <c r="H790" s="2">
        <f t="shared" si="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4"/>
        <v>0</v>
      </c>
      <c r="H791" s="2">
        <f t="shared" si="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4"/>
        <v>0</v>
      </c>
      <c r="H792" s="2">
        <f t="shared" si="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4"/>
        <v>0</v>
      </c>
      <c r="H793" s="2">
        <f t="shared" si="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4"/>
        <v>0</v>
      </c>
      <c r="H794" s="2">
        <f t="shared" si="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4"/>
        <v>0</v>
      </c>
      <c r="H795" s="2">
        <f t="shared" si="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4"/>
        <v>0</v>
      </c>
      <c r="H796" s="2">
        <f t="shared" si="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4"/>
        <v>0</v>
      </c>
      <c r="H797" s="2">
        <f t="shared" si="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4"/>
        <v>0</v>
      </c>
      <c r="H798" s="2">
        <f t="shared" si="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4"/>
        <v>0</v>
      </c>
      <c r="H799" s="2">
        <f t="shared" si="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4"/>
        <v>0</v>
      </c>
      <c r="H800" s="2">
        <f t="shared" si="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4"/>
        <v>0</v>
      </c>
      <c r="H801" s="2">
        <f t="shared" si="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4"/>
        <v>0</v>
      </c>
      <c r="H802" s="2">
        <f t="shared" si="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4"/>
        <v>0</v>
      </c>
      <c r="H803" s="2">
        <f t="shared" si="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4"/>
        <v>0</v>
      </c>
      <c r="H804" s="2">
        <f t="shared" si="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4"/>
        <v>0</v>
      </c>
      <c r="H805" s="2">
        <f t="shared" si="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4"/>
        <v>0</v>
      </c>
      <c r="H806" s="2">
        <f t="shared" si="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4"/>
        <v>0</v>
      </c>
      <c r="H807" s="2">
        <f t="shared" si="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4"/>
        <v>0</v>
      </c>
      <c r="H808" s="2">
        <f t="shared" si="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3806961</v>
      </c>
      <c r="D809" s="1">
        <f>'PR-RAS'!E816</f>
        <v>3142168.5</v>
      </c>
      <c r="E809" s="1">
        <v>0</v>
      </c>
      <c r="F809" s="1">
        <v>0</v>
      </c>
      <c r="G809" s="2">
        <f t="shared" si="4"/>
        <v>8153768.7840000009</v>
      </c>
      <c r="H809" s="2">
        <f t="shared" si="5"/>
        <v>0.5</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0">(B810/1000)*(C810*1+D810*2)</f>
        <v>0</v>
      </c>
      <c r="H810" s="2">
        <f t="shared" ref="H810:H1067" si="11">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0"/>
        <v>0</v>
      </c>
      <c r="H811" s="2">
        <f t="shared" si="11"/>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1560250</v>
      </c>
      <c r="D812" s="1">
        <f>'PR-RAS'!E819</f>
        <v>1758341.75</v>
      </c>
      <c r="E812" s="1">
        <v>0</v>
      </c>
      <c r="F812" s="1">
        <v>0</v>
      </c>
      <c r="G812" s="2">
        <f t="shared" si="10"/>
        <v>4117393.0685000001</v>
      </c>
      <c r="H812" s="2">
        <f t="shared" si="11"/>
        <v>0.25</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0"/>
        <v>0</v>
      </c>
      <c r="H813" s="2">
        <f t="shared" si="11"/>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792000</v>
      </c>
      <c r="D814" s="1">
        <f>'PR-RAS'!E821</f>
        <v>1367000</v>
      </c>
      <c r="E814" s="1">
        <v>0</v>
      </c>
      <c r="F814" s="1">
        <v>0</v>
      </c>
      <c r="G814" s="2">
        <f t="shared" si="10"/>
        <v>2866638</v>
      </c>
      <c r="H814" s="2">
        <f t="shared" si="11"/>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0"/>
        <v>0</v>
      </c>
      <c r="H815" s="2">
        <f t="shared" si="11"/>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231593</v>
      </c>
      <c r="D816" s="1">
        <f>'PR-RAS'!E823</f>
        <v>307221.55</v>
      </c>
      <c r="E816" s="1">
        <v>0</v>
      </c>
      <c r="F816" s="1">
        <v>0</v>
      </c>
      <c r="G816" s="2">
        <f t="shared" si="10"/>
        <v>689519.42149999994</v>
      </c>
      <c r="H816" s="2">
        <f t="shared" si="11"/>
        <v>0.45000000001164153</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455738.7</v>
      </c>
      <c r="E817" s="1">
        <v>0</v>
      </c>
      <c r="F817" s="1">
        <v>0</v>
      </c>
      <c r="G817" s="2">
        <f t="shared" si="10"/>
        <v>743765.55839999998</v>
      </c>
      <c r="H817" s="2">
        <f t="shared" si="11"/>
        <v>0.29999999998835847</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0"/>
        <v>0</v>
      </c>
      <c r="H818" s="2">
        <f t="shared" si="11"/>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0"/>
        <v>0</v>
      </c>
      <c r="H819" s="2">
        <f t="shared" si="11"/>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0"/>
        <v>0</v>
      </c>
      <c r="H820" s="2">
        <f t="shared" si="11"/>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1209713</v>
      </c>
      <c r="D821" s="1">
        <f>'PR-RAS'!E828</f>
        <v>1327449.73</v>
      </c>
      <c r="E821" s="1">
        <v>0</v>
      </c>
      <c r="F821" s="1">
        <v>0</v>
      </c>
      <c r="G821" s="2">
        <f t="shared" si="10"/>
        <v>3168982.2171999998</v>
      </c>
      <c r="H821" s="2">
        <f t="shared" si="11"/>
        <v>0.27000000001862645</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205800</v>
      </c>
      <c r="D822" s="1">
        <f>'PR-RAS'!E829</f>
        <v>179382.81</v>
      </c>
      <c r="E822" s="1">
        <v>0</v>
      </c>
      <c r="F822" s="1">
        <v>0</v>
      </c>
      <c r="G822" s="2">
        <f t="shared" si="10"/>
        <v>463508.37401999999</v>
      </c>
      <c r="H822" s="2">
        <f t="shared" si="11"/>
        <v>0.19000000000232831</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1118236</v>
      </c>
      <c r="D823" s="1">
        <f>'PR-RAS'!E830</f>
        <v>1185768.1299999999</v>
      </c>
      <c r="E823" s="1">
        <v>0</v>
      </c>
      <c r="F823" s="1">
        <v>0</v>
      </c>
      <c r="G823" s="2">
        <f t="shared" si="10"/>
        <v>2868592.7977199997</v>
      </c>
      <c r="H823" s="2">
        <f t="shared" si="11"/>
        <v>0.12999999988824129</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0"/>
        <v>0</v>
      </c>
      <c r="H824" s="2">
        <f t="shared" si="11"/>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0"/>
        <v>0</v>
      </c>
      <c r="H825" s="2">
        <f t="shared" si="11"/>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0"/>
        <v>0</v>
      </c>
      <c r="H826" s="2">
        <f t="shared" si="11"/>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0"/>
        <v>0</v>
      </c>
      <c r="H827" s="2">
        <f t="shared" si="11"/>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0"/>
        <v>0</v>
      </c>
      <c r="H828" s="2">
        <f t="shared" si="11"/>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0"/>
        <v>0</v>
      </c>
      <c r="H829" s="2">
        <f t="shared" si="11"/>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0"/>
        <v>0</v>
      </c>
      <c r="H830" s="2">
        <f t="shared" si="11"/>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0"/>
        <v>0</v>
      </c>
      <c r="H831" s="2">
        <f t="shared" si="11"/>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0"/>
        <v>0</v>
      </c>
      <c r="H832" s="2">
        <f t="shared" si="11"/>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0"/>
        <v>0</v>
      </c>
      <c r="H833" s="2">
        <f t="shared" si="11"/>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0"/>
        <v>0</v>
      </c>
      <c r="H834" s="2">
        <f t="shared" si="11"/>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0"/>
        <v>0</v>
      </c>
      <c r="H835" s="2">
        <f t="shared" si="11"/>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(B836/1000)*(C836*1+D836*2)</f>
        <v>0</v>
      </c>
      <c r="H836" s="2">
        <f>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(B837/1000)*(C837*1+D837*2)</f>
        <v>0</v>
      </c>
      <c r="H837" s="2">
        <f>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(B838/1000)*(C838*1+D838*2)</f>
        <v>0</v>
      </c>
      <c r="H838" s="2">
        <f>ABS(C838-ROUND(C838,0))+ABS(D838-ROUND(D838,0))</f>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0"/>
        <v>0</v>
      </c>
      <c r="H839" s="2">
        <f t="shared" si="11"/>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0"/>
        <v>0</v>
      </c>
      <c r="H840" s="2">
        <f t="shared" si="11"/>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0"/>
        <v>0</v>
      </c>
      <c r="H841" s="2">
        <f t="shared" si="11"/>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0"/>
        <v>0</v>
      </c>
      <c r="H842" s="2">
        <f t="shared" si="11"/>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0"/>
        <v>0</v>
      </c>
      <c r="H843" s="2">
        <f t="shared" si="11"/>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0"/>
        <v>0</v>
      </c>
      <c r="H844" s="2">
        <f t="shared" si="11"/>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0"/>
        <v>0</v>
      </c>
      <c r="H845" s="2">
        <f t="shared" si="11"/>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0"/>
        <v>0</v>
      </c>
      <c r="H846" s="2">
        <f t="shared" si="11"/>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0"/>
        <v>0</v>
      </c>
      <c r="H847" s="2">
        <f t="shared" si="11"/>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0"/>
        <v>0</v>
      </c>
      <c r="H848" s="2">
        <f t="shared" si="11"/>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0"/>
        <v>0</v>
      </c>
      <c r="H849" s="2">
        <f t="shared" si="11"/>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0"/>
        <v>0</v>
      </c>
      <c r="H850" s="2">
        <f t="shared" si="11"/>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0"/>
        <v>0</v>
      </c>
      <c r="H851" s="2">
        <f t="shared" si="11"/>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0"/>
        <v>0</v>
      </c>
      <c r="H852" s="2">
        <f t="shared" si="11"/>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0"/>
        <v>0</v>
      </c>
      <c r="H853" s="2">
        <f t="shared" si="11"/>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0"/>
        <v>0</v>
      </c>
      <c r="H854" s="2">
        <f t="shared" si="11"/>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0"/>
        <v>0</v>
      </c>
      <c r="H855" s="2">
        <f t="shared" si="11"/>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0"/>
        <v>0</v>
      </c>
      <c r="H856" s="2">
        <f t="shared" si="11"/>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0"/>
        <v>0</v>
      </c>
      <c r="H857" s="2">
        <f t="shared" si="11"/>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0"/>
        <v>0</v>
      </c>
      <c r="H858" s="2">
        <f t="shared" si="11"/>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0"/>
        <v>0</v>
      </c>
      <c r="H859" s="2">
        <f t="shared" si="11"/>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0"/>
        <v>0</v>
      </c>
      <c r="H860" s="2">
        <f t="shared" si="11"/>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0"/>
        <v>0</v>
      </c>
      <c r="H861" s="2">
        <f t="shared" si="11"/>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0"/>
        <v>0</v>
      </c>
      <c r="H862" s="2">
        <f t="shared" si="11"/>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0"/>
        <v>0</v>
      </c>
      <c r="H863" s="2">
        <f t="shared" si="11"/>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0"/>
        <v>0</v>
      </c>
      <c r="H864" s="2">
        <f t="shared" si="1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0"/>
        <v>0</v>
      </c>
      <c r="H865" s="2">
        <f t="shared" si="1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0"/>
        <v>0</v>
      </c>
      <c r="H866" s="2">
        <f t="shared" si="11"/>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0"/>
        <v>0</v>
      </c>
      <c r="H867" s="2">
        <f t="shared" si="11"/>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0"/>
        <v>0</v>
      </c>
      <c r="H868" s="2">
        <f t="shared" si="11"/>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0"/>
        <v>0</v>
      </c>
      <c r="H869" s="2">
        <f t="shared" si="11"/>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0"/>
        <v>0</v>
      </c>
      <c r="H870" s="2">
        <f t="shared" si="11"/>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0"/>
        <v>0</v>
      </c>
      <c r="H871" s="2">
        <f t="shared" si="11"/>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0"/>
        <v>0</v>
      </c>
      <c r="H872" s="2">
        <f t="shared" si="11"/>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0"/>
        <v>0</v>
      </c>
      <c r="H873" s="2">
        <f t="shared" si="11"/>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0"/>
        <v>0</v>
      </c>
      <c r="H874" s="2">
        <f t="shared" si="11"/>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0"/>
        <v>0</v>
      </c>
      <c r="H875" s="2">
        <f t="shared" si="11"/>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0"/>
        <v>0</v>
      </c>
      <c r="H876" s="2">
        <f t="shared" si="11"/>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0"/>
        <v>0</v>
      </c>
      <c r="H877" s="2">
        <f t="shared" si="11"/>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0"/>
        <v>0</v>
      </c>
      <c r="H878" s="2">
        <f t="shared" si="11"/>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0"/>
        <v>0</v>
      </c>
      <c r="H879" s="2">
        <f t="shared" si="11"/>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0"/>
        <v>0</v>
      </c>
      <c r="H880" s="2">
        <f t="shared" si="11"/>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0"/>
        <v>0</v>
      </c>
      <c r="H881" s="2">
        <f t="shared" si="11"/>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0"/>
        <v>0</v>
      </c>
      <c r="H882" s="2">
        <f t="shared" si="11"/>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0"/>
        <v>0</v>
      </c>
      <c r="H883" s="2">
        <f t="shared" si="11"/>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0"/>
        <v>0</v>
      </c>
      <c r="H884" s="2">
        <f t="shared" si="11"/>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0"/>
        <v>0</v>
      </c>
      <c r="H885" s="2">
        <f t="shared" si="11"/>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0"/>
        <v>0</v>
      </c>
      <c r="H886" s="2">
        <f t="shared" si="11"/>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0"/>
        <v>0</v>
      </c>
      <c r="H887" s="2">
        <f t="shared" si="11"/>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0"/>
        <v>0</v>
      </c>
      <c r="H888" s="2">
        <f t="shared" si="11"/>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0"/>
        <v>0</v>
      </c>
      <c r="H889" s="2">
        <f t="shared" si="11"/>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0"/>
        <v>0</v>
      </c>
      <c r="H890" s="2">
        <f t="shared" si="11"/>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0"/>
        <v>0</v>
      </c>
      <c r="H891" s="2">
        <f t="shared" si="11"/>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0"/>
        <v>0</v>
      </c>
      <c r="H892" s="2">
        <f t="shared" si="11"/>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0"/>
        <v>0</v>
      </c>
      <c r="H893" s="2">
        <f t="shared" si="11"/>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0"/>
        <v>0</v>
      </c>
      <c r="H894" s="2">
        <f t="shared" si="11"/>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0"/>
        <v>0</v>
      </c>
      <c r="H895" s="2">
        <f t="shared" si="11"/>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0"/>
        <v>0</v>
      </c>
      <c r="H896" s="2">
        <f t="shared" si="11"/>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0"/>
        <v>0</v>
      </c>
      <c r="H897" s="2">
        <f t="shared" si="11"/>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0"/>
        <v>0</v>
      </c>
      <c r="H898" s="2">
        <f t="shared" si="11"/>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0"/>
        <v>0</v>
      </c>
      <c r="H899" s="2">
        <f t="shared" si="11"/>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0"/>
        <v>0</v>
      </c>
      <c r="H900" s="2">
        <f t="shared" si="11"/>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0"/>
        <v>0</v>
      </c>
      <c r="H901" s="2">
        <f t="shared" si="11"/>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0"/>
        <v>0</v>
      </c>
      <c r="H902" s="2">
        <f t="shared" si="11"/>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0"/>
        <v>0</v>
      </c>
      <c r="H903" s="2">
        <f t="shared" si="11"/>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0"/>
        <v>0</v>
      </c>
      <c r="H904" s="2">
        <f t="shared" si="11"/>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0"/>
        <v>0</v>
      </c>
      <c r="H905" s="2">
        <f t="shared" si="11"/>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0"/>
        <v>0</v>
      </c>
      <c r="H906" s="2">
        <f t="shared" si="11"/>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0"/>
        <v>0</v>
      </c>
      <c r="H907" s="2">
        <f t="shared" si="11"/>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0"/>
        <v>0</v>
      </c>
      <c r="H908" s="2">
        <f t="shared" si="11"/>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0"/>
        <v>0</v>
      </c>
      <c r="H909" s="2">
        <f t="shared" si="11"/>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0"/>
        <v>0</v>
      </c>
      <c r="H910" s="2">
        <f t="shared" si="11"/>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0"/>
        <v>0</v>
      </c>
      <c r="H911" s="2">
        <f t="shared" si="11"/>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0"/>
        <v>0</v>
      </c>
      <c r="H912" s="2">
        <f t="shared" si="11"/>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0"/>
        <v>0</v>
      </c>
      <c r="H913" s="2">
        <f t="shared" si="11"/>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0"/>
        <v>0</v>
      </c>
      <c r="H914" s="2">
        <f t="shared" si="11"/>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0"/>
        <v>0</v>
      </c>
      <c r="H915" s="2">
        <f t="shared" si="11"/>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0"/>
        <v>0</v>
      </c>
      <c r="H916" s="2">
        <f t="shared" si="11"/>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0"/>
        <v>0</v>
      </c>
      <c r="H917" s="2">
        <f t="shared" si="11"/>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0"/>
        <v>0</v>
      </c>
      <c r="H918" s="2">
        <f t="shared" si="11"/>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0"/>
        <v>0</v>
      </c>
      <c r="H919" s="2">
        <f t="shared" si="11"/>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0"/>
        <v>0</v>
      </c>
      <c r="H920" s="2">
        <f t="shared" si="11"/>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0"/>
        <v>0</v>
      </c>
      <c r="H921" s="2">
        <f t="shared" si="11"/>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0"/>
        <v>0</v>
      </c>
      <c r="H922" s="2">
        <f t="shared" si="11"/>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0"/>
        <v>0</v>
      </c>
      <c r="H923" s="2">
        <f t="shared" si="11"/>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0"/>
        <v>0</v>
      </c>
      <c r="H924" s="2">
        <f t="shared" si="11"/>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0"/>
        <v>0</v>
      </c>
      <c r="H925" s="2">
        <f t="shared" si="11"/>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0"/>
        <v>0</v>
      </c>
      <c r="H926" s="2">
        <f t="shared" si="11"/>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0"/>
        <v>0</v>
      </c>
      <c r="H927" s="2">
        <f t="shared" si="11"/>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0"/>
        <v>0</v>
      </c>
      <c r="H928" s="2">
        <f t="shared" si="11"/>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0"/>
        <v>0</v>
      </c>
      <c r="H929" s="2">
        <f t="shared" si="11"/>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0"/>
        <v>0</v>
      </c>
      <c r="H930" s="2">
        <f t="shared" si="11"/>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0"/>
        <v>0</v>
      </c>
      <c r="H931" s="2">
        <f t="shared" si="11"/>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0"/>
        <v>0</v>
      </c>
      <c r="H932" s="2">
        <f t="shared" si="11"/>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0"/>
        <v>0</v>
      </c>
      <c r="H933" s="2">
        <f t="shared" si="11"/>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0"/>
        <v>0</v>
      </c>
      <c r="H934" s="2">
        <f t="shared" si="11"/>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0"/>
        <v>0</v>
      </c>
      <c r="H935" s="2">
        <f t="shared" si="11"/>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0"/>
        <v>0</v>
      </c>
      <c r="H936" s="2">
        <f t="shared" si="11"/>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0"/>
        <v>0</v>
      </c>
      <c r="H937" s="2">
        <f t="shared" si="11"/>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0"/>
        <v>0</v>
      </c>
      <c r="H938" s="2">
        <f t="shared" si="11"/>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0"/>
        <v>0</v>
      </c>
      <c r="H939" s="2">
        <f t="shared" si="11"/>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0"/>
        <v>0</v>
      </c>
      <c r="H940" s="2">
        <f t="shared" si="11"/>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0"/>
        <v>0</v>
      </c>
      <c r="H941" s="2">
        <f t="shared" si="11"/>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0"/>
        <v>0</v>
      </c>
      <c r="H942" s="2">
        <f t="shared" si="11"/>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0"/>
        <v>0</v>
      </c>
      <c r="H943" s="2">
        <f t="shared" si="11"/>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0"/>
        <v>0</v>
      </c>
      <c r="H944" s="2">
        <f t="shared" si="11"/>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163693</v>
      </c>
      <c r="D945" s="1">
        <f>'PR-RAS'!E952</f>
        <v>165023.04000000001</v>
      </c>
      <c r="E945" s="1">
        <v>0</v>
      </c>
      <c r="F945" s="1">
        <v>0</v>
      </c>
      <c r="G945" s="2">
        <f t="shared" si="10"/>
        <v>466089.69151999999</v>
      </c>
      <c r="H945" s="2">
        <f t="shared" si="11"/>
        <v>4.0000000008149073E-2</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0"/>
        <v>0</v>
      </c>
      <c r="H946" s="2">
        <f t="shared" si="11"/>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0"/>
        <v>0</v>
      </c>
      <c r="H947" s="2">
        <f t="shared" si="11"/>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0"/>
        <v>0</v>
      </c>
      <c r="H948" s="2">
        <f t="shared" si="11"/>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0"/>
        <v>0</v>
      </c>
      <c r="H949" s="2">
        <f t="shared" si="11"/>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0"/>
        <v>0</v>
      </c>
      <c r="H950" s="2">
        <f t="shared" si="11"/>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0"/>
        <v>0</v>
      </c>
      <c r="H951" s="2">
        <f t="shared" si="11"/>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0"/>
        <v>0</v>
      </c>
      <c r="H952" s="2">
        <f t="shared" si="11"/>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0"/>
        <v>0</v>
      </c>
      <c r="H953" s="2">
        <f t="shared" si="11"/>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0"/>
        <v>0</v>
      </c>
      <c r="H954" s="2">
        <f t="shared" si="11"/>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0"/>
        <v>0</v>
      </c>
      <c r="H955" s="2">
        <f t="shared" si="11"/>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0"/>
        <v>0</v>
      </c>
      <c r="H956" s="2">
        <f t="shared" si="11"/>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0"/>
        <v>0</v>
      </c>
      <c r="H957" s="2">
        <f t="shared" si="11"/>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0"/>
        <v>0</v>
      </c>
      <c r="H958" s="2">
        <f t="shared" si="11"/>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0"/>
        <v>0</v>
      </c>
      <c r="H959" s="2">
        <f t="shared" si="11"/>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0"/>
        <v>0</v>
      </c>
      <c r="H960" s="2">
        <f t="shared" si="11"/>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0"/>
        <v>0</v>
      </c>
      <c r="H961" s="2">
        <f t="shared" si="11"/>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0"/>
        <v>0</v>
      </c>
      <c r="H962" s="2">
        <f t="shared" si="11"/>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0"/>
        <v>0</v>
      </c>
      <c r="H963" s="2">
        <f t="shared" si="1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0"/>
        <v>0</v>
      </c>
      <c r="H964" s="2">
        <f t="shared" si="1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0"/>
        <v>0</v>
      </c>
      <c r="H965" s="2">
        <f t="shared" si="1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0"/>
        <v>0</v>
      </c>
      <c r="H966" s="2">
        <f t="shared" si="1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0"/>
        <v>0</v>
      </c>
      <c r="H967" s="2">
        <f t="shared" si="1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0"/>
        <v>0</v>
      </c>
      <c r="H968" s="2">
        <f t="shared" si="1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0"/>
        <v>0</v>
      </c>
      <c r="H969" s="2">
        <f t="shared" si="1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0"/>
        <v>0</v>
      </c>
      <c r="H970" s="2">
        <f t="shared" si="1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0"/>
        <v>0</v>
      </c>
      <c r="H971" s="2">
        <f t="shared" si="1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0"/>
        <v>0</v>
      </c>
      <c r="H972" s="2">
        <f t="shared" si="1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0"/>
        <v>0</v>
      </c>
      <c r="H973" s="2">
        <f t="shared" si="1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0"/>
        <v>0</v>
      </c>
      <c r="H974" s="2">
        <f t="shared" si="1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0"/>
        <v>0</v>
      </c>
      <c r="H975" s="2">
        <f t="shared" si="1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0"/>
        <v>0</v>
      </c>
      <c r="H976" s="2">
        <f t="shared" si="1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0"/>
        <v>0</v>
      </c>
      <c r="H977" s="2">
        <f t="shared" si="1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0"/>
        <v>0</v>
      </c>
      <c r="H978" s="2">
        <f t="shared" si="1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0"/>
        <v>0</v>
      </c>
      <c r="H979" s="2">
        <f t="shared" si="1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0"/>
        <v>0</v>
      </c>
      <c r="H980" s="2">
        <f t="shared" si="1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0"/>
        <v>0</v>
      </c>
      <c r="H981" s="2">
        <f t="shared" si="1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0"/>
        <v>0</v>
      </c>
      <c r="H982" s="2">
        <f t="shared" si="1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0"/>
        <v>0</v>
      </c>
      <c r="H983" s="46">
        <f t="shared" si="11"/>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1156724847</v>
      </c>
      <c r="D984" s="6">
        <f>BILANCA!E6</f>
        <v>1188835044.0599999</v>
      </c>
      <c r="E984" s="6">
        <v>0</v>
      </c>
      <c r="F984" s="6">
        <v>0</v>
      </c>
      <c r="G984" s="7">
        <f t="shared" ref="G984:G1241" si="12">B984/1000*C984+B984/500*D984</f>
        <v>3534394.93512</v>
      </c>
      <c r="H984" s="7">
        <f t="shared" si="11"/>
        <v>5.9999942779541016E-2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919890365</v>
      </c>
      <c r="D985" s="1">
        <f>BILANCA!E7</f>
        <v>925174790.68999994</v>
      </c>
      <c r="E985" s="1">
        <v>0</v>
      </c>
      <c r="F985" s="1">
        <v>0</v>
      </c>
      <c r="G985" s="2">
        <f t="shared" si="12"/>
        <v>5540479.8927599993</v>
      </c>
      <c r="H985" s="2">
        <f t="shared" si="11"/>
        <v>0.31000006198883057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237338340</v>
      </c>
      <c r="D986" s="1">
        <f>BILANCA!E8</f>
        <v>240027432.85000002</v>
      </c>
      <c r="E986" s="1">
        <v>0</v>
      </c>
      <c r="F986" s="1">
        <v>0</v>
      </c>
      <c r="G986" s="2">
        <f t="shared" si="12"/>
        <v>2152179.6171000004</v>
      </c>
      <c r="H986" s="2">
        <f t="shared" si="11"/>
        <v>0.14999997615814209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232416582</v>
      </c>
      <c r="D987" s="1">
        <f>BILANCA!E9</f>
        <v>236429816.80000001</v>
      </c>
      <c r="E987" s="1">
        <v>0</v>
      </c>
      <c r="F987" s="1">
        <v>0</v>
      </c>
      <c r="G987" s="2">
        <f t="shared" si="12"/>
        <v>2821104.8624</v>
      </c>
      <c r="H987" s="2">
        <f t="shared" si="11"/>
        <v>0.19999998807907104</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7981031</v>
      </c>
      <c r="D988" s="1">
        <f>BILANCA!E10</f>
        <v>8064347.5300000003</v>
      </c>
      <c r="E988" s="1">
        <v>0</v>
      </c>
      <c r="F988" s="1">
        <v>0</v>
      </c>
      <c r="G988" s="2">
        <f t="shared" si="12"/>
        <v>120548.6303</v>
      </c>
      <c r="H988" s="2">
        <f t="shared" si="11"/>
        <v>0.46999999973922968</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3059273</v>
      </c>
      <c r="D989" s="1">
        <f>BILANCA!E11</f>
        <v>4466731.4800000004</v>
      </c>
      <c r="E989" s="1">
        <v>0</v>
      </c>
      <c r="F989" s="1">
        <v>0</v>
      </c>
      <c r="G989" s="2">
        <f t="shared" si="12"/>
        <v>71956.415760000004</v>
      </c>
      <c r="H989" s="2">
        <f t="shared" si="11"/>
        <v>0.48000000044703484</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602268099</v>
      </c>
      <c r="D990" s="1">
        <f>BILANCA!E12</f>
        <v>660325953.5999999</v>
      </c>
      <c r="E990" s="1">
        <v>0</v>
      </c>
      <c r="F990" s="1">
        <v>0</v>
      </c>
      <c r="G990" s="2">
        <f t="shared" si="12"/>
        <v>13460440.043399999</v>
      </c>
      <c r="H990" s="2">
        <f t="shared" si="11"/>
        <v>0.40000009536743164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558877985</v>
      </c>
      <c r="D991" s="1">
        <f>BILANCA!E13</f>
        <v>614648849.91999984</v>
      </c>
      <c r="E991" s="1">
        <v>0</v>
      </c>
      <c r="F991" s="1">
        <v>0</v>
      </c>
      <c r="G991" s="2">
        <f t="shared" si="12"/>
        <v>14305405.478719998</v>
      </c>
      <c r="H991" s="2">
        <f t="shared" si="11"/>
        <v>8.0000162124633789E-2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3069042</v>
      </c>
      <c r="D992" s="1">
        <f>BILANCA!E14</f>
        <v>3777950.12</v>
      </c>
      <c r="E992" s="1">
        <v>0</v>
      </c>
      <c r="F992" s="1">
        <v>0</v>
      </c>
      <c r="G992" s="2">
        <f t="shared" si="12"/>
        <v>95624.480159999992</v>
      </c>
      <c r="H992" s="2">
        <f t="shared" si="11"/>
        <v>0.12000000011175871</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443614913</v>
      </c>
      <c r="D993" s="1">
        <f>BILANCA!E15</f>
        <v>518456733.75</v>
      </c>
      <c r="E993" s="1">
        <v>0</v>
      </c>
      <c r="F993" s="1">
        <v>0</v>
      </c>
      <c r="G993" s="2">
        <f t="shared" si="12"/>
        <v>14805283.805</v>
      </c>
      <c r="H993" s="2">
        <f t="shared" si="11"/>
        <v>0.25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456590978</v>
      </c>
      <c r="D994" s="1">
        <f>BILANCA!E16</f>
        <v>459094343.69999999</v>
      </c>
      <c r="E994" s="1">
        <v>0</v>
      </c>
      <c r="F994" s="1">
        <v>0</v>
      </c>
      <c r="G994" s="2">
        <f t="shared" si="12"/>
        <v>15122576.319399999</v>
      </c>
      <c r="H994" s="2">
        <f t="shared" si="11"/>
        <v>0.30000001192092896</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181002064</v>
      </c>
      <c r="D995" s="1">
        <f>BILANCA!E17</f>
        <v>181486701.88</v>
      </c>
      <c r="E995" s="1">
        <v>0</v>
      </c>
      <c r="F995" s="1">
        <v>0</v>
      </c>
      <c r="G995" s="2">
        <f t="shared" si="12"/>
        <v>6527705.6131199999</v>
      </c>
      <c r="H995" s="2">
        <f t="shared" si="11"/>
        <v>0.12000000476837158</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525399012</v>
      </c>
      <c r="D996" s="1">
        <f>BILANCA!E18</f>
        <v>548166879.52999997</v>
      </c>
      <c r="E996" s="1">
        <v>0</v>
      </c>
      <c r="F996" s="1">
        <v>0</v>
      </c>
      <c r="G996" s="2">
        <f t="shared" si="12"/>
        <v>21082526.023779996</v>
      </c>
      <c r="H996" s="2">
        <f t="shared" si="11"/>
        <v>0.47000002861022949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13193362</v>
      </c>
      <c r="D997" s="1">
        <f>BILANCA!E19</f>
        <v>15363064.32</v>
      </c>
      <c r="E997" s="1">
        <v>0</v>
      </c>
      <c r="F997" s="1">
        <v>0</v>
      </c>
      <c r="G997" s="2">
        <f t="shared" si="12"/>
        <v>614872.86895999999</v>
      </c>
      <c r="H997" s="2">
        <f t="shared" si="11"/>
        <v>0.32000000029802322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20039496</v>
      </c>
      <c r="D998" s="1">
        <f>BILANCA!E20</f>
        <v>20615654.559999999</v>
      </c>
      <c r="E998" s="1">
        <v>0</v>
      </c>
      <c r="F998" s="1">
        <v>0</v>
      </c>
      <c r="G998" s="2">
        <f t="shared" si="12"/>
        <v>919062.07679999992</v>
      </c>
      <c r="H998" s="2">
        <f t="shared" si="11"/>
        <v>0.44000000134110451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2323144</v>
      </c>
      <c r="D999" s="1">
        <f>BILANCA!E21</f>
        <v>2397557.64</v>
      </c>
      <c r="E999" s="1">
        <v>0</v>
      </c>
      <c r="F999" s="1">
        <v>0</v>
      </c>
      <c r="G999" s="2">
        <f t="shared" si="12"/>
        <v>113892.14848</v>
      </c>
      <c r="H999" s="2">
        <f t="shared" si="11"/>
        <v>0.35999999986961484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8121488</v>
      </c>
      <c r="D1000" s="1">
        <f>BILANCA!E22</f>
        <v>8520210.0299999993</v>
      </c>
      <c r="E1000" s="1">
        <v>0</v>
      </c>
      <c r="F1000" s="1">
        <v>0</v>
      </c>
      <c r="G1000" s="2">
        <f t="shared" si="12"/>
        <v>427752.43701999995</v>
      </c>
      <c r="H1000" s="2">
        <f t="shared" si="11"/>
        <v>2.9999999329447746E-2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714360</v>
      </c>
      <c r="D1001" s="1">
        <f>BILANCA!E23</f>
        <v>762208.24</v>
      </c>
      <c r="E1001" s="1">
        <v>0</v>
      </c>
      <c r="F1001" s="1">
        <v>0</v>
      </c>
      <c r="G1001" s="2">
        <f t="shared" si="12"/>
        <v>40297.976639999993</v>
      </c>
      <c r="H1001" s="2">
        <f t="shared" si="11"/>
        <v>0.23999999999068677</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386342</v>
      </c>
      <c r="D1002" s="1">
        <f>BILANCA!E24</f>
        <v>422858.78</v>
      </c>
      <c r="E1002" s="1">
        <v>0</v>
      </c>
      <c r="F1002" s="1">
        <v>0</v>
      </c>
      <c r="G1002" s="2">
        <f t="shared" si="12"/>
        <v>23409.13164</v>
      </c>
      <c r="H1002" s="2">
        <f t="shared" si="11"/>
        <v>0.21999999997206032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8709241</v>
      </c>
      <c r="D1003" s="1">
        <f>BILANCA!E25</f>
        <v>9320122.4399999995</v>
      </c>
      <c r="E1003" s="1">
        <v>0</v>
      </c>
      <c r="F1003" s="1">
        <v>0</v>
      </c>
      <c r="G1003" s="2">
        <f t="shared" si="12"/>
        <v>546989.71759999997</v>
      </c>
      <c r="H1003" s="2">
        <f t="shared" si="11"/>
        <v>0.43999999947845936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23040578</v>
      </c>
      <c r="D1004" s="1">
        <f>BILANCA!E26</f>
        <v>26864437.510000002</v>
      </c>
      <c r="E1004" s="1">
        <v>0</v>
      </c>
      <c r="F1004" s="1">
        <v>0</v>
      </c>
      <c r="G1004" s="2">
        <f t="shared" si="12"/>
        <v>1612158.5134200002</v>
      </c>
      <c r="H1004" s="2">
        <f t="shared" si="11"/>
        <v>0.48999999836087227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12"/>
        <v>0</v>
      </c>
      <c r="H1005" s="2">
        <f t="shared" si="1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50141287</v>
      </c>
      <c r="D1006" s="1">
        <f>BILANCA!E28</f>
        <v>53539984.880000003</v>
      </c>
      <c r="E1006" s="1">
        <v>0</v>
      </c>
      <c r="F1006" s="1">
        <v>0</v>
      </c>
      <c r="G1006" s="2">
        <f t="shared" si="12"/>
        <v>3616088.9054800002</v>
      </c>
      <c r="H1006" s="2">
        <f t="shared" si="11"/>
        <v>0.11999999731779099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1436359</v>
      </c>
      <c r="D1007" s="1">
        <f>BILANCA!E29</f>
        <v>1105043.3399999999</v>
      </c>
      <c r="E1007" s="1">
        <v>0</v>
      </c>
      <c r="F1007" s="1">
        <v>0</v>
      </c>
      <c r="G1007" s="2">
        <f t="shared" si="12"/>
        <v>87514.696319999988</v>
      </c>
      <c r="H1007" s="2">
        <f t="shared" si="11"/>
        <v>0.33999999985098839</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10254325</v>
      </c>
      <c r="D1008" s="1">
        <f>BILANCA!E30</f>
        <v>10169476.560000001</v>
      </c>
      <c r="E1008" s="1">
        <v>0</v>
      </c>
      <c r="F1008" s="1">
        <v>0</v>
      </c>
      <c r="G1008" s="2">
        <f t="shared" si="12"/>
        <v>764831.95299999998</v>
      </c>
      <c r="H1008" s="2">
        <f t="shared" si="11"/>
        <v>0.43999999947845936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12"/>
        <v>0</v>
      </c>
      <c r="H1009" s="2">
        <f t="shared" si="1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7822844</v>
      </c>
      <c r="D1010" s="1">
        <f>BILANCA!E32</f>
        <v>7822843.7599999998</v>
      </c>
      <c r="E1010" s="1">
        <v>0</v>
      </c>
      <c r="F1010" s="1">
        <v>0</v>
      </c>
      <c r="G1010" s="2">
        <f t="shared" si="12"/>
        <v>633650.35103999998</v>
      </c>
      <c r="H1010" s="2">
        <f t="shared" si="11"/>
        <v>0.24000000022351742</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12"/>
        <v>0</v>
      </c>
      <c r="H1011" s="2">
        <f t="shared" si="1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16640810</v>
      </c>
      <c r="D1012" s="1">
        <f>BILANCA!E34</f>
        <v>16887276.98</v>
      </c>
      <c r="E1012" s="1">
        <v>0</v>
      </c>
      <c r="F1012" s="1">
        <v>0</v>
      </c>
      <c r="G1012" s="2">
        <f t="shared" si="12"/>
        <v>1462045.5548400001</v>
      </c>
      <c r="H1012" s="2">
        <f t="shared" si="11"/>
        <v>1.9999999552965164E-2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5900577</v>
      </c>
      <c r="D1013" s="1">
        <f>BILANCA!E35</f>
        <v>5503023.4100000039</v>
      </c>
      <c r="E1013" s="1">
        <v>0</v>
      </c>
      <c r="F1013" s="1">
        <v>0</v>
      </c>
      <c r="G1013" s="2">
        <f t="shared" si="12"/>
        <v>507198.71460000024</v>
      </c>
      <c r="H1013" s="2">
        <f t="shared" si="11"/>
        <v>0.41000000387430191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17358572</v>
      </c>
      <c r="D1014" s="1">
        <f>BILANCA!E36</f>
        <v>17999313.280000001</v>
      </c>
      <c r="E1014" s="1">
        <v>0</v>
      </c>
      <c r="F1014" s="1">
        <v>0</v>
      </c>
      <c r="G1014" s="2">
        <f t="shared" si="12"/>
        <v>1654073.1553600002</v>
      </c>
      <c r="H1014" s="2">
        <f t="shared" si="11"/>
        <v>0.2800000011920929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322213</v>
      </c>
      <c r="D1015" s="1">
        <f>BILANCA!E37</f>
        <v>322212.67</v>
      </c>
      <c r="E1015" s="1">
        <v>0</v>
      </c>
      <c r="F1015" s="1">
        <v>0</v>
      </c>
      <c r="G1015" s="2">
        <f t="shared" si="12"/>
        <v>30932.426879999999</v>
      </c>
      <c r="H1015" s="2">
        <f t="shared" si="11"/>
        <v>0.33000000001629815</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1074308</v>
      </c>
      <c r="D1016" s="1">
        <f>BILANCA!E38</f>
        <v>1128078.1599999999</v>
      </c>
      <c r="E1016" s="1">
        <v>0</v>
      </c>
      <c r="F1016" s="1">
        <v>0</v>
      </c>
      <c r="G1016" s="2">
        <f t="shared" si="12"/>
        <v>109905.32256</v>
      </c>
      <c r="H1016" s="2">
        <f t="shared" si="11"/>
        <v>0.15999999991618097</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427766</v>
      </c>
      <c r="D1017" s="1">
        <f>BILANCA!E39</f>
        <v>458396.23</v>
      </c>
      <c r="E1017" s="1">
        <v>0</v>
      </c>
      <c r="F1017" s="1">
        <v>0</v>
      </c>
      <c r="G1017" s="2">
        <f t="shared" si="12"/>
        <v>45714.987640000007</v>
      </c>
      <c r="H1017" s="2">
        <f t="shared" si="11"/>
        <v>0.22999999998137355</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13282282</v>
      </c>
      <c r="D1018" s="1">
        <f>BILANCA!E40</f>
        <v>14404976.93</v>
      </c>
      <c r="E1018" s="1">
        <v>0</v>
      </c>
      <c r="F1018" s="1">
        <v>0</v>
      </c>
      <c r="G1018" s="2">
        <f t="shared" si="12"/>
        <v>1473228.2551000002</v>
      </c>
      <c r="H1018" s="2">
        <f t="shared" si="11"/>
        <v>7.0000000298023224E-2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12"/>
        <v>0</v>
      </c>
      <c r="H1019" s="2">
        <f t="shared" si="1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12"/>
        <v>0</v>
      </c>
      <c r="H1020" s="2">
        <f t="shared" si="1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12"/>
        <v>0</v>
      </c>
      <c r="H1021" s="2">
        <f t="shared" si="1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12"/>
        <v>0</v>
      </c>
      <c r="H1022" s="2">
        <f t="shared" si="1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22859816</v>
      </c>
      <c r="D1023" s="1">
        <f>BILANCA!E45</f>
        <v>23705972.609999999</v>
      </c>
      <c r="E1023" s="1">
        <v>0</v>
      </c>
      <c r="F1023" s="1">
        <v>0</v>
      </c>
      <c r="G1023" s="2">
        <f t="shared" si="12"/>
        <v>2810870.4487999999</v>
      </c>
      <c r="H1023" s="2">
        <f t="shared" si="11"/>
        <v>0.39000000059604645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12"/>
        <v>0</v>
      </c>
      <c r="H1024" s="2">
        <f t="shared" si="1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841332</v>
      </c>
      <c r="D1025" s="1">
        <f>BILANCA!E47</f>
        <v>744632.63</v>
      </c>
      <c r="E1025" s="1">
        <v>0</v>
      </c>
      <c r="F1025" s="1">
        <v>0</v>
      </c>
      <c r="G1025" s="2">
        <f t="shared" si="12"/>
        <v>97885.084920000008</v>
      </c>
      <c r="H1025" s="2">
        <f t="shared" si="11"/>
        <v>0.36999999999534339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22774177</v>
      </c>
      <c r="D1026" s="1">
        <f>BILANCA!E48</f>
        <v>23647957.510000002</v>
      </c>
      <c r="E1026" s="1">
        <v>0</v>
      </c>
      <c r="F1026" s="1">
        <v>0</v>
      </c>
      <c r="G1026" s="2">
        <f t="shared" si="12"/>
        <v>3013013.9568599998</v>
      </c>
      <c r="H1026" s="2">
        <f t="shared" si="11"/>
        <v>0.48999999836087227</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4400</v>
      </c>
      <c r="D1027" s="1">
        <f>BILANCA!E49</f>
        <v>4400</v>
      </c>
      <c r="E1027" s="1">
        <v>0</v>
      </c>
      <c r="F1027" s="1">
        <v>0</v>
      </c>
      <c r="G1027" s="2">
        <f t="shared" si="12"/>
        <v>580.79999999999995</v>
      </c>
      <c r="H1027" s="2">
        <f t="shared" si="11"/>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760093</v>
      </c>
      <c r="D1028" s="1">
        <f>BILANCA!E50</f>
        <v>691017.53</v>
      </c>
      <c r="E1028" s="1">
        <v>0</v>
      </c>
      <c r="F1028" s="1">
        <v>0</v>
      </c>
      <c r="G1028" s="2">
        <f t="shared" si="12"/>
        <v>96395.762699999992</v>
      </c>
      <c r="H1028" s="2">
        <f t="shared" si="11"/>
        <v>0.46999999997206032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482</v>
      </c>
      <c r="D1029" s="1">
        <f>BILANCA!E51</f>
        <v>3631.8</v>
      </c>
      <c r="E1029" s="1">
        <v>0</v>
      </c>
      <c r="F1029" s="1">
        <v>0</v>
      </c>
      <c r="G1029" s="2">
        <f t="shared" si="12"/>
        <v>356.29760000000005</v>
      </c>
      <c r="H1029" s="2">
        <f t="shared" si="11"/>
        <v>0.1999999999998181</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11938</v>
      </c>
      <c r="D1030" s="1">
        <f>BILANCA!E52</f>
        <v>15290.209999999963</v>
      </c>
      <c r="E1030" s="1">
        <v>0</v>
      </c>
      <c r="F1030" s="1">
        <v>0</v>
      </c>
      <c r="G1030" s="2">
        <f t="shared" si="12"/>
        <v>1998.3657399999965</v>
      </c>
      <c r="H1030" s="2">
        <f t="shared" si="11"/>
        <v>0.2099999999627471</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12"/>
        <v>0</v>
      </c>
      <c r="H1031" s="2">
        <f t="shared" si="11"/>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4442868</v>
      </c>
      <c r="D1032" s="1">
        <f>BILANCA!E54</f>
        <v>4632964.99</v>
      </c>
      <c r="E1032" s="1">
        <v>0</v>
      </c>
      <c r="F1032" s="1">
        <v>0</v>
      </c>
      <c r="G1032" s="2">
        <f t="shared" si="12"/>
        <v>671731.10102000006</v>
      </c>
      <c r="H1032" s="2">
        <f t="shared" si="11"/>
        <v>9.9999997764825821E-3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4430930</v>
      </c>
      <c r="D1033" s="1">
        <f>BILANCA!E55</f>
        <v>4617674.78</v>
      </c>
      <c r="E1033" s="1">
        <v>0</v>
      </c>
      <c r="F1033" s="1">
        <v>0</v>
      </c>
      <c r="G1033" s="2">
        <f t="shared" si="12"/>
        <v>683313.97800000012</v>
      </c>
      <c r="H1033" s="2">
        <f t="shared" si="11"/>
        <v>0.21999999973922968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80265535</v>
      </c>
      <c r="D1034" s="1">
        <f>BILANCA!E56</f>
        <v>24796511.23</v>
      </c>
      <c r="E1034" s="1">
        <v>0</v>
      </c>
      <c r="F1034" s="1">
        <v>0</v>
      </c>
      <c r="G1034" s="2">
        <f t="shared" si="12"/>
        <v>6622786.4304599995</v>
      </c>
      <c r="H1034" s="2">
        <f t="shared" si="11"/>
        <v>0.23000000044703484</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73721753</v>
      </c>
      <c r="D1035" s="1">
        <f>BILANCA!E57</f>
        <v>21948133.629999999</v>
      </c>
      <c r="E1035" s="1">
        <v>0</v>
      </c>
      <c r="F1035" s="1">
        <v>0</v>
      </c>
      <c r="G1035" s="2">
        <f t="shared" si="12"/>
        <v>6116137.0535199996</v>
      </c>
      <c r="H1035" s="2">
        <f t="shared" si="11"/>
        <v>0.37000000104308128</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3526315</v>
      </c>
      <c r="D1036" s="1">
        <f>BILANCA!E58</f>
        <v>44648</v>
      </c>
      <c r="E1036" s="1">
        <v>0</v>
      </c>
      <c r="F1036" s="1">
        <v>0</v>
      </c>
      <c r="G1036" s="2">
        <f t="shared" si="12"/>
        <v>191627.383</v>
      </c>
      <c r="H1036" s="2">
        <f t="shared" si="11"/>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2767592</v>
      </c>
      <c r="D1037" s="1">
        <f>BILANCA!E59</f>
        <v>2767592.1</v>
      </c>
      <c r="E1037" s="1">
        <v>0</v>
      </c>
      <c r="F1037" s="1">
        <v>0</v>
      </c>
      <c r="G1037" s="2">
        <f t="shared" si="12"/>
        <v>448349.91480000003</v>
      </c>
      <c r="H1037" s="2">
        <f t="shared" si="11"/>
        <v>0.10000000009313226</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12"/>
        <v>0</v>
      </c>
      <c r="H1038" s="2">
        <f t="shared" si="11"/>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12"/>
        <v>0</v>
      </c>
      <c r="H1039" s="2">
        <f t="shared" si="11"/>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249875</v>
      </c>
      <c r="D1040" s="1">
        <f>BILANCA!E62</f>
        <v>36137.5</v>
      </c>
      <c r="E1040" s="1">
        <v>0</v>
      </c>
      <c r="F1040" s="1">
        <v>0</v>
      </c>
      <c r="G1040" s="2">
        <f t="shared" si="12"/>
        <v>18362.55</v>
      </c>
      <c r="H1040" s="2">
        <f t="shared" si="11"/>
        <v>0.5</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5971</v>
      </c>
      <c r="D1041" s="1">
        <f>BILANCA!E63</f>
        <v>5971</v>
      </c>
      <c r="E1041" s="1">
        <v>0</v>
      </c>
      <c r="F1041" s="1">
        <v>0</v>
      </c>
      <c r="G1041" s="2">
        <f t="shared" si="12"/>
        <v>1038.9540000000002</v>
      </c>
      <c r="H1041" s="2">
        <f t="shared" si="11"/>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12"/>
        <v>0</v>
      </c>
      <c r="H1042" s="2">
        <f t="shared" si="11"/>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12"/>
        <v>0</v>
      </c>
      <c r="H1043" s="2">
        <f t="shared" si="11"/>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12"/>
        <v>0</v>
      </c>
      <c r="H1044" s="2">
        <f t="shared" si="11"/>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5971</v>
      </c>
      <c r="D1045" s="1">
        <f>BILANCA!E67</f>
        <v>5971</v>
      </c>
      <c r="E1045" s="1">
        <v>0</v>
      </c>
      <c r="F1045" s="1">
        <v>0</v>
      </c>
      <c r="G1045" s="2">
        <f t="shared" si="12"/>
        <v>1110.606</v>
      </c>
      <c r="H1045" s="2">
        <f t="shared" si="11"/>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236834482</v>
      </c>
      <c r="D1046" s="1">
        <f>BILANCA!E68</f>
        <v>263660253.36999997</v>
      </c>
      <c r="E1046" s="1">
        <v>0</v>
      </c>
      <c r="F1046" s="1">
        <v>0</v>
      </c>
      <c r="G1046" s="2">
        <f t="shared" si="12"/>
        <v>48141764.290619999</v>
      </c>
      <c r="H1046" s="2">
        <f t="shared" si="11"/>
        <v>0.36999997496604919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45964237</v>
      </c>
      <c r="D1047" s="1">
        <f>BILANCA!E69</f>
        <v>73632248.640000001</v>
      </c>
      <c r="E1047" s="1">
        <v>0</v>
      </c>
      <c r="F1047" s="1">
        <v>0</v>
      </c>
      <c r="G1047" s="2">
        <f t="shared" si="12"/>
        <v>12366638.99392</v>
      </c>
      <c r="H1047" s="2">
        <f t="shared" si="11"/>
        <v>0.35999999940395355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40057194</v>
      </c>
      <c r="D1048" s="1">
        <f>BILANCA!E70</f>
        <v>57147523.990000002</v>
      </c>
      <c r="E1048" s="1">
        <v>0</v>
      </c>
      <c r="F1048" s="1">
        <v>0</v>
      </c>
      <c r="G1048" s="2">
        <f t="shared" si="12"/>
        <v>10032895.728700001</v>
      </c>
      <c r="H1048" s="2">
        <f t="shared" si="11"/>
        <v>9.9999979138374329E-3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259623</v>
      </c>
      <c r="D1049" s="1">
        <f>BILANCA!E71</f>
        <v>337678.38</v>
      </c>
      <c r="E1049" s="1">
        <v>0</v>
      </c>
      <c r="F1049" s="1">
        <v>0</v>
      </c>
      <c r="G1049" s="2">
        <f t="shared" si="12"/>
        <v>61708.664160000008</v>
      </c>
      <c r="H1049" s="2">
        <f t="shared" si="11"/>
        <v>0.38000000000465661</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39797571</v>
      </c>
      <c r="D1050" s="1">
        <f>BILANCA!E72</f>
        <v>56809845.609999999</v>
      </c>
      <c r="E1050" s="1">
        <v>0</v>
      </c>
      <c r="F1050" s="1">
        <v>0</v>
      </c>
      <c r="G1050" s="2">
        <f t="shared" si="12"/>
        <v>10278956.568740001</v>
      </c>
      <c r="H1050" s="2">
        <f t="shared" si="11"/>
        <v>0.39000000059604645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12"/>
        <v>0</v>
      </c>
      <c r="H1051" s="2">
        <f t="shared" si="11"/>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12"/>
        <v>0</v>
      </c>
      <c r="H1052" s="2">
        <f t="shared" si="11"/>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5858646</v>
      </c>
      <c r="D1053" s="1">
        <f>BILANCA!E75</f>
        <v>16405243.85</v>
      </c>
      <c r="E1053" s="1">
        <v>0</v>
      </c>
      <c r="F1053" s="1">
        <v>0</v>
      </c>
      <c r="G1053" s="2">
        <f t="shared" si="12"/>
        <v>2706839.3590000002</v>
      </c>
      <c r="H1053" s="2">
        <f t="shared" si="11"/>
        <v>0.15000000037252903</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45062</v>
      </c>
      <c r="D1054" s="1">
        <f>BILANCA!E76</f>
        <v>76635.8</v>
      </c>
      <c r="E1054" s="1">
        <v>0</v>
      </c>
      <c r="F1054" s="1">
        <v>0</v>
      </c>
      <c r="G1054" s="2">
        <f t="shared" si="12"/>
        <v>14081.685599999999</v>
      </c>
      <c r="H1054" s="2">
        <f t="shared" si="11"/>
        <v>0.19999999999708962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3335</v>
      </c>
      <c r="D1055" s="1">
        <f>BILANCA!E77</f>
        <v>2845</v>
      </c>
      <c r="E1055" s="1">
        <v>0</v>
      </c>
      <c r="F1055" s="1">
        <v>0</v>
      </c>
      <c r="G1055" s="2">
        <f t="shared" si="12"/>
        <v>649.79999999999995</v>
      </c>
      <c r="H1055" s="2">
        <f t="shared" si="11"/>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1530196</v>
      </c>
      <c r="D1056" s="1">
        <f>BILANCA!E78</f>
        <v>1359253.1600000001</v>
      </c>
      <c r="E1056" s="1">
        <v>0</v>
      </c>
      <c r="F1056" s="1">
        <v>0</v>
      </c>
      <c r="G1056" s="2">
        <f t="shared" si="12"/>
        <v>310155.26936000003</v>
      </c>
      <c r="H1056" s="2">
        <f t="shared" si="11"/>
        <v>0.16000000014901161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12"/>
        <v>0</v>
      </c>
      <c r="H1057" s="2">
        <f t="shared" si="11"/>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12"/>
        <v>0</v>
      </c>
      <c r="H1058" s="2">
        <f t="shared" si="11"/>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12"/>
        <v>0</v>
      </c>
      <c r="H1059" s="2">
        <f t="shared" si="11"/>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12"/>
        <v>0</v>
      </c>
      <c r="H1060" s="2">
        <f t="shared" si="11"/>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59118</v>
      </c>
      <c r="D1061" s="1">
        <f>BILANCA!E83</f>
        <v>2416.02</v>
      </c>
      <c r="E1061" s="1">
        <v>0</v>
      </c>
      <c r="F1061" s="1">
        <v>0</v>
      </c>
      <c r="G1061" s="2">
        <f t="shared" si="12"/>
        <v>4988.1031199999998</v>
      </c>
      <c r="H1061" s="2">
        <f t="shared" si="11"/>
        <v>1.999999999998181E-2</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605612</v>
      </c>
      <c r="D1062" s="1">
        <f>BILANCA!E84</f>
        <v>380090.51</v>
      </c>
      <c r="E1062" s="1">
        <v>0</v>
      </c>
      <c r="F1062" s="1">
        <v>0</v>
      </c>
      <c r="G1062" s="2">
        <f t="shared" si="12"/>
        <v>107897.64858000001</v>
      </c>
      <c r="H1062" s="2">
        <f t="shared" si="11"/>
        <v>0.48999999999068677</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12"/>
        <v>0</v>
      </c>
      <c r="H1063" s="2">
        <f t="shared" si="11"/>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865466</v>
      </c>
      <c r="D1064" s="1">
        <f>BILANCA!E86</f>
        <v>976746.63</v>
      </c>
      <c r="E1064" s="1">
        <v>0</v>
      </c>
      <c r="F1064" s="1">
        <v>0</v>
      </c>
      <c r="G1064" s="2">
        <f t="shared" si="12"/>
        <v>228335.70006</v>
      </c>
      <c r="H1064" s="2">
        <f t="shared" si="11"/>
        <v>0.36999999999534339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1677940.79</v>
      </c>
      <c r="E1065" s="1">
        <v>0</v>
      </c>
      <c r="F1065" s="1">
        <v>0</v>
      </c>
      <c r="G1065" s="2">
        <f t="shared" si="12"/>
        <v>275182.28956</v>
      </c>
      <c r="H1065" s="2">
        <f t="shared" si="11"/>
        <v>0.2099999999627471</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1677940.79</v>
      </c>
      <c r="E1066" s="1">
        <v>0</v>
      </c>
      <c r="F1066" s="1">
        <v>0</v>
      </c>
      <c r="G1066" s="2">
        <f t="shared" si="12"/>
        <v>278538.17114000005</v>
      </c>
      <c r="H1066" s="2">
        <f t="shared" si="11"/>
        <v>0.2099999999627471</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1677940.79</v>
      </c>
      <c r="E1067" s="1">
        <v>0</v>
      </c>
      <c r="F1067" s="1">
        <v>0</v>
      </c>
      <c r="G1067" s="2">
        <f t="shared" si="12"/>
        <v>281894.05272000004</v>
      </c>
      <c r="H1067" s="2">
        <f t="shared" si="11"/>
        <v>0.2099999999627471</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12"/>
        <v>0</v>
      </c>
      <c r="H1068" s="2">
        <f t="shared" ref="H1068:H1337" si="1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12"/>
        <v>0</v>
      </c>
      <c r="H1069" s="2">
        <f t="shared" si="1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12"/>
        <v>0</v>
      </c>
      <c r="H1070" s="2">
        <f t="shared" si="1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12"/>
        <v>0</v>
      </c>
      <c r="H1071" s="2">
        <f t="shared" si="1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12"/>
        <v>0</v>
      </c>
      <c r="H1072" s="2">
        <f t="shared" si="1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12"/>
        <v>0</v>
      </c>
      <c r="H1073" s="2">
        <f t="shared" si="1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12"/>
        <v>0</v>
      </c>
      <c r="H1074" s="2">
        <f t="shared" si="1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12"/>
        <v>0</v>
      </c>
      <c r="H1075" s="2">
        <f t="shared" si="1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12"/>
        <v>0</v>
      </c>
      <c r="H1076" s="2">
        <f t="shared" si="1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12"/>
        <v>0</v>
      </c>
      <c r="H1077" s="2">
        <f t="shared" si="1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12"/>
        <v>0</v>
      </c>
      <c r="H1078" s="2">
        <f t="shared" si="1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12"/>
        <v>0</v>
      </c>
      <c r="H1079" s="2">
        <f t="shared" si="1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12"/>
        <v>0</v>
      </c>
      <c r="H1080" s="2">
        <f t="shared" si="1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12"/>
        <v>0</v>
      </c>
      <c r="H1081" s="2">
        <f t="shared" si="1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12"/>
        <v>0</v>
      </c>
      <c r="H1082" s="2">
        <f t="shared" si="1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12"/>
        <v>0</v>
      </c>
      <c r="H1083" s="2">
        <f t="shared" si="1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12"/>
        <v>0</v>
      </c>
      <c r="H1084" s="2">
        <f t="shared" si="1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12"/>
        <v>0</v>
      </c>
      <c r="H1085" s="2">
        <f t="shared" si="1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12"/>
        <v>0</v>
      </c>
      <c r="H1086" s="2">
        <f t="shared" si="1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12"/>
        <v>0</v>
      </c>
      <c r="H1087" s="2">
        <f t="shared" si="1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12"/>
        <v>0</v>
      </c>
      <c r="H1088" s="2">
        <f t="shared" si="1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12"/>
        <v>0</v>
      </c>
      <c r="H1089" s="2">
        <f t="shared" si="1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12"/>
        <v>0</v>
      </c>
      <c r="H1090" s="2">
        <f t="shared" si="1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12"/>
        <v>0</v>
      </c>
      <c r="H1091" s="2">
        <f t="shared" si="1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12"/>
        <v>0</v>
      </c>
      <c r="H1092" s="2">
        <f t="shared" si="1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12"/>
        <v>0</v>
      </c>
      <c r="H1093" s="2">
        <f t="shared" si="1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12"/>
        <v>0</v>
      </c>
      <c r="H1094" s="2">
        <f t="shared" si="1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12"/>
        <v>0</v>
      </c>
      <c r="H1095" s="2">
        <f t="shared" si="1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12"/>
        <v>0</v>
      </c>
      <c r="H1096" s="2">
        <f t="shared" si="1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12"/>
        <v>0</v>
      </c>
      <c r="H1097" s="2">
        <f t="shared" si="1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12"/>
        <v>0</v>
      </c>
      <c r="H1098" s="2">
        <f t="shared" si="1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12"/>
        <v>0</v>
      </c>
      <c r="H1099" s="2">
        <f t="shared" si="1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12"/>
        <v>0</v>
      </c>
      <c r="H1100" s="2">
        <f t="shared" si="1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12"/>
        <v>0</v>
      </c>
      <c r="H1101" s="2">
        <f t="shared" si="1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12"/>
        <v>0</v>
      </c>
      <c r="H1102" s="2">
        <f t="shared" si="1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12"/>
        <v>0</v>
      </c>
      <c r="H1103" s="2">
        <f t="shared" si="1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12"/>
        <v>0</v>
      </c>
      <c r="H1104" s="2">
        <f t="shared" si="1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12"/>
        <v>0</v>
      </c>
      <c r="H1105" s="2">
        <f t="shared" si="1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12"/>
        <v>0</v>
      </c>
      <c r="H1106" s="2">
        <f t="shared" si="1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12"/>
        <v>0</v>
      </c>
      <c r="H1107" s="2">
        <f t="shared" si="1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12"/>
        <v>0</v>
      </c>
      <c r="H1108" s="2">
        <f t="shared" si="1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12"/>
        <v>0</v>
      </c>
      <c r="H1109" s="2">
        <f t="shared" si="1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12"/>
        <v>0</v>
      </c>
      <c r="H1110" s="2">
        <f t="shared" si="1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12"/>
        <v>0</v>
      </c>
      <c r="H1111" s="2">
        <f t="shared" si="1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110115700</v>
      </c>
      <c r="D1112" s="1">
        <f>BILANCA!E134</f>
        <v>110115700</v>
      </c>
      <c r="E1112" s="1">
        <v>0</v>
      </c>
      <c r="F1112" s="1">
        <v>0</v>
      </c>
      <c r="G1112" s="2">
        <f t="shared" si="12"/>
        <v>42614775.900000006</v>
      </c>
      <c r="H1112" s="2">
        <f t="shared" si="1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110115700</v>
      </c>
      <c r="D1113" s="1">
        <f>BILANCA!E135</f>
        <v>110115700</v>
      </c>
      <c r="E1113" s="1">
        <v>0</v>
      </c>
      <c r="F1113" s="1">
        <v>0</v>
      </c>
      <c r="G1113" s="2">
        <f t="shared" si="12"/>
        <v>42945123</v>
      </c>
      <c r="H1113" s="2">
        <f t="shared" si="1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12"/>
        <v>0</v>
      </c>
      <c r="H1114" s="2">
        <f t="shared" si="1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12"/>
        <v>0</v>
      </c>
      <c r="H1115" s="2">
        <f t="shared" si="1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12"/>
        <v>0</v>
      </c>
      <c r="H1116" s="2">
        <f t="shared" si="1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110115700</v>
      </c>
      <c r="D1117" s="1">
        <f>BILANCA!E139</f>
        <v>110115700</v>
      </c>
      <c r="E1117" s="1">
        <v>0</v>
      </c>
      <c r="F1117" s="1">
        <v>0</v>
      </c>
      <c r="G1117" s="2">
        <f t="shared" si="12"/>
        <v>44266511.400000006</v>
      </c>
      <c r="H1117" s="2">
        <f t="shared" si="1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12"/>
        <v>0</v>
      </c>
      <c r="H1118" s="2">
        <f t="shared" si="1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12"/>
        <v>0</v>
      </c>
      <c r="H1119" s="2">
        <f t="shared" si="1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12"/>
        <v>0</v>
      </c>
      <c r="H1120" s="2">
        <f t="shared" si="1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12"/>
        <v>0</v>
      </c>
      <c r="H1121" s="2">
        <f t="shared" si="1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12"/>
        <v>0</v>
      </c>
      <c r="H1122" s="2">
        <f t="shared" si="1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12"/>
        <v>0</v>
      </c>
      <c r="H1123" s="2">
        <f t="shared" si="1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73426841</v>
      </c>
      <c r="D1124" s="1">
        <f>BILANCA!E146</f>
        <v>71775731.159999996</v>
      </c>
      <c r="E1124" s="1">
        <v>0</v>
      </c>
      <c r="F1124" s="1">
        <v>0</v>
      </c>
      <c r="G1124" s="2">
        <f t="shared" si="12"/>
        <v>30593940.768119998</v>
      </c>
      <c r="H1124" s="2">
        <f t="shared" si="13"/>
        <v>0.15999999642372131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2038520</v>
      </c>
      <c r="D1125" s="1">
        <f>BILANCA!E147</f>
        <v>1684156.18</v>
      </c>
      <c r="E1125" s="1">
        <v>0</v>
      </c>
      <c r="F1125" s="1">
        <v>0</v>
      </c>
      <c r="G1125" s="2">
        <f t="shared" si="12"/>
        <v>767770.19511999993</v>
      </c>
      <c r="H1125" s="2">
        <f t="shared" si="13"/>
        <v>0.17999999993480742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12"/>
        <v>0</v>
      </c>
      <c r="H1126" s="2">
        <f t="shared" si="1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68741490</v>
      </c>
      <c r="D1127" s="1">
        <f>BILANCA!E149</f>
        <v>67400969.269999996</v>
      </c>
      <c r="E1127" s="1">
        <v>0</v>
      </c>
      <c r="F1127" s="1">
        <v>0</v>
      </c>
      <c r="G1127" s="2">
        <f t="shared" si="12"/>
        <v>29310253.709759995</v>
      </c>
      <c r="H1127" s="2">
        <f t="shared" si="13"/>
        <v>0.26999999582767487</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12"/>
        <v>0</v>
      </c>
      <c r="H1128" s="2">
        <f t="shared" si="1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12"/>
        <v>0</v>
      </c>
      <c r="H1129" s="2">
        <f t="shared" si="1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263977</v>
      </c>
      <c r="D1130" s="1">
        <f>BILANCA!E152</f>
        <v>19590233.699999999</v>
      </c>
      <c r="E1130" s="1">
        <v>0</v>
      </c>
      <c r="F1130" s="1">
        <v>0</v>
      </c>
      <c r="G1130" s="2">
        <f t="shared" si="12"/>
        <v>5798333.326799999</v>
      </c>
      <c r="H1130" s="2">
        <f t="shared" si="13"/>
        <v>0.30000000074505806</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536215</v>
      </c>
      <c r="E1131" s="1">
        <v>0</v>
      </c>
      <c r="F1131" s="1">
        <v>0</v>
      </c>
      <c r="G1131" s="2">
        <f t="shared" si="12"/>
        <v>158719.63999999998</v>
      </c>
      <c r="H1131" s="2">
        <f t="shared" si="1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12"/>
        <v>0</v>
      </c>
      <c r="H1132" s="2">
        <f t="shared" si="1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94709</v>
      </c>
      <c r="D1133" s="1">
        <f>BILANCA!E155</f>
        <v>215799.67</v>
      </c>
      <c r="E1133" s="1">
        <v>0</v>
      </c>
      <c r="F1133" s="1">
        <v>0</v>
      </c>
      <c r="G1133" s="2">
        <f t="shared" si="12"/>
        <v>78946.251000000004</v>
      </c>
      <c r="H1133" s="2">
        <f t="shared" si="13"/>
        <v>0.32999999998719431</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68382804</v>
      </c>
      <c r="D1135" s="1">
        <f>BILANCA!E157</f>
        <v>47058720.899999999</v>
      </c>
      <c r="E1135" s="1">
        <v>0</v>
      </c>
      <c r="F1135" s="1">
        <v>0</v>
      </c>
      <c r="G1135" s="2">
        <f t="shared" si="12"/>
        <v>24700037.3616</v>
      </c>
      <c r="H1135" s="2">
        <f t="shared" si="13"/>
        <v>0.10000000149011612</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1525348</v>
      </c>
      <c r="D1136" s="1">
        <f>BILANCA!E158</f>
        <v>1083412.21</v>
      </c>
      <c r="E1136" s="1">
        <v>0</v>
      </c>
      <c r="F1136" s="1">
        <v>0</v>
      </c>
      <c r="G1136" s="2">
        <f t="shared" si="12"/>
        <v>564902.38026000001</v>
      </c>
      <c r="H1136" s="2">
        <f t="shared" si="13"/>
        <v>0.2099999999627471</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5653907</v>
      </c>
      <c r="D1137" s="1">
        <f>BILANCA!E159</f>
        <v>4757205.88</v>
      </c>
      <c r="E1137" s="1">
        <v>0</v>
      </c>
      <c r="F1137" s="1">
        <v>0</v>
      </c>
      <c r="G1137" s="2">
        <f t="shared" si="12"/>
        <v>2335921.08904</v>
      </c>
      <c r="H1137" s="2">
        <f t="shared" si="13"/>
        <v>0.12000000011175871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196173</v>
      </c>
      <c r="D1138" s="1">
        <f>BILANCA!E160</f>
        <v>202274.14</v>
      </c>
      <c r="E1138" s="1">
        <v>0</v>
      </c>
      <c r="F1138" s="1">
        <v>0</v>
      </c>
      <c r="G1138" s="2">
        <f t="shared" si="12"/>
        <v>93111.7984</v>
      </c>
      <c r="H1138" s="2">
        <f t="shared" si="13"/>
        <v>0.14000000001396984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19835</v>
      </c>
      <c r="D1139" s="1">
        <f>BILANCA!E161</f>
        <v>155874.57999999999</v>
      </c>
      <c r="E1139" s="1">
        <v>0</v>
      </c>
      <c r="F1139" s="1">
        <v>0</v>
      </c>
      <c r="G1139" s="2">
        <f t="shared" si="12"/>
        <v>51727.128959999995</v>
      </c>
      <c r="H1139" s="2">
        <f t="shared" si="13"/>
        <v>0.42000000001280569</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1487437</v>
      </c>
      <c r="D1140" s="1">
        <f>BILANCA!E162</f>
        <v>1226129.19</v>
      </c>
      <c r="E1140" s="1">
        <v>0</v>
      </c>
      <c r="F1140" s="1">
        <v>0</v>
      </c>
      <c r="G1140" s="2">
        <f t="shared" si="12"/>
        <v>618532.17466000002</v>
      </c>
      <c r="H1140" s="2">
        <f t="shared" si="13"/>
        <v>0.18999999994412065</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6235869</v>
      </c>
      <c r="D1141" s="1">
        <f>BILANCA!E163</f>
        <v>4734290.29</v>
      </c>
      <c r="E1141" s="1">
        <v>0</v>
      </c>
      <c r="F1141" s="1">
        <v>0</v>
      </c>
      <c r="G1141" s="2">
        <f t="shared" si="12"/>
        <v>2481303.03364</v>
      </c>
      <c r="H1141" s="2">
        <f t="shared" si="13"/>
        <v>0.2900000000372529</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2912874</v>
      </c>
      <c r="D1142" s="1">
        <f>BILANCA!E164</f>
        <v>1981829.89</v>
      </c>
      <c r="E1142" s="1">
        <v>0</v>
      </c>
      <c r="F1142" s="1">
        <v>0</v>
      </c>
      <c r="G1142" s="2">
        <f t="shared" si="12"/>
        <v>1093368.87102</v>
      </c>
      <c r="H1142" s="2">
        <f t="shared" si="13"/>
        <v>0.11000000010244548</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797988</v>
      </c>
      <c r="D1143" s="1">
        <f>BILANCA!E165</f>
        <v>612266</v>
      </c>
      <c r="E1143" s="1">
        <v>0</v>
      </c>
      <c r="F1143" s="1">
        <v>0</v>
      </c>
      <c r="G1143" s="2">
        <f t="shared" si="12"/>
        <v>323603.20000000001</v>
      </c>
      <c r="H1143" s="2">
        <f t="shared" si="1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2710620</v>
      </c>
      <c r="D1144" s="1">
        <f>BILANCA!E166</f>
        <v>1965856.9</v>
      </c>
      <c r="E1144" s="1">
        <v>0</v>
      </c>
      <c r="F1144" s="1">
        <v>0</v>
      </c>
      <c r="G1144" s="2">
        <f t="shared" si="12"/>
        <v>1069415.7418</v>
      </c>
      <c r="H1144" s="2">
        <f t="shared" si="13"/>
        <v>0.10000000009313226</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12"/>
        <v>0</v>
      </c>
      <c r="H1145" s="2">
        <f t="shared" si="1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12"/>
        <v>0</v>
      </c>
      <c r="H1146" s="2">
        <f t="shared" si="1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595734</v>
      </c>
      <c r="D1147" s="1">
        <f>BILANCA!E169</f>
        <v>596293.01</v>
      </c>
      <c r="E1147" s="1">
        <v>0</v>
      </c>
      <c r="F1147" s="1">
        <v>0</v>
      </c>
      <c r="G1147" s="2">
        <f t="shared" si="12"/>
        <v>293284.48328000004</v>
      </c>
      <c r="H1147" s="2">
        <f t="shared" si="13"/>
        <v>1.0000000009313226E-2</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2884634</v>
      </c>
      <c r="D1148" s="1">
        <f>BILANCA!E170</f>
        <v>3117549.73</v>
      </c>
      <c r="E1148" s="1">
        <v>0</v>
      </c>
      <c r="F1148" s="1">
        <v>0</v>
      </c>
      <c r="G1148" s="2">
        <f t="shared" si="12"/>
        <v>1504756.0209000001</v>
      </c>
      <c r="H1148" s="2">
        <f t="shared" si="13"/>
        <v>0.27000000001862645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15312</v>
      </c>
      <c r="D1149" s="1">
        <f>BILANCA!E171</f>
        <v>24600.17</v>
      </c>
      <c r="E1149" s="1">
        <v>0</v>
      </c>
      <c r="F1149" s="1">
        <v>0</v>
      </c>
      <c r="G1149" s="2">
        <f t="shared" si="12"/>
        <v>10709.04844</v>
      </c>
      <c r="H1149" s="2">
        <f t="shared" si="13"/>
        <v>0.16999999999825377</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12"/>
        <v>0</v>
      </c>
      <c r="H1150" s="2">
        <f t="shared" si="1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2869322</v>
      </c>
      <c r="D1151" s="1">
        <f>BILANCA!E173</f>
        <v>3092949.56</v>
      </c>
      <c r="E1151" s="1">
        <v>0</v>
      </c>
      <c r="F1151" s="1">
        <v>0</v>
      </c>
      <c r="G1151" s="2">
        <f t="shared" si="12"/>
        <v>1521277.1481600001</v>
      </c>
      <c r="H1151" s="2">
        <f t="shared" si="13"/>
        <v>0.43999999994412065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1156724847</v>
      </c>
      <c r="D1152" s="1">
        <f>BILANCA!E175</f>
        <v>1188835044.0599999</v>
      </c>
      <c r="E1152" s="1">
        <v>0</v>
      </c>
      <c r="F1152" s="1">
        <v>0</v>
      </c>
      <c r="G1152" s="2">
        <f t="shared" si="12"/>
        <v>597312744.03527999</v>
      </c>
      <c r="H1152" s="2">
        <f t="shared" si="13"/>
        <v>5.9999942779541016E-2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24495882</v>
      </c>
      <c r="D1153" s="1">
        <f>BILANCA!E176</f>
        <v>17315392.140000001</v>
      </c>
      <c r="E1153" s="1">
        <v>0</v>
      </c>
      <c r="F1153" s="1">
        <v>0</v>
      </c>
      <c r="G1153" s="2">
        <f t="shared" si="12"/>
        <v>10051533.2676</v>
      </c>
      <c r="H1153" s="2">
        <f t="shared" si="13"/>
        <v>0.14000000059604645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15532319</v>
      </c>
      <c r="D1154" s="1">
        <f>BILANCA!E177</f>
        <v>16369640.199999999</v>
      </c>
      <c r="E1154" s="1">
        <v>0</v>
      </c>
      <c r="F1154" s="1">
        <v>0</v>
      </c>
      <c r="G1154" s="2">
        <f t="shared" si="12"/>
        <v>8254443.4974000007</v>
      </c>
      <c r="H1154" s="2">
        <f t="shared" si="13"/>
        <v>0.19999999925494194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6273692</v>
      </c>
      <c r="D1155" s="1">
        <f>BILANCA!E178</f>
        <v>7104451.1100000003</v>
      </c>
      <c r="E1155" s="1">
        <v>0</v>
      </c>
      <c r="F1155" s="1">
        <v>0</v>
      </c>
      <c r="G1155" s="2">
        <f t="shared" si="12"/>
        <v>3523006.20584</v>
      </c>
      <c r="H1155" s="2">
        <f t="shared" si="13"/>
        <v>0.11000000033527613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4538612</v>
      </c>
      <c r="D1156" s="1">
        <f>BILANCA!E179</f>
        <v>5016505.0599999996</v>
      </c>
      <c r="E1156" s="1">
        <v>0</v>
      </c>
      <c r="F1156" s="1">
        <v>0</v>
      </c>
      <c r="G1156" s="2">
        <f t="shared" si="12"/>
        <v>2520890.6267599994</v>
      </c>
      <c r="H1156" s="2">
        <f t="shared" si="13"/>
        <v>5.9999999590218067E-2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40260</v>
      </c>
      <c r="D1157" s="1">
        <f>BILANCA!E180</f>
        <v>20283.68</v>
      </c>
      <c r="E1157" s="1">
        <v>0</v>
      </c>
      <c r="F1157" s="1">
        <v>0</v>
      </c>
      <c r="G1157" s="2">
        <f t="shared" si="12"/>
        <v>14063.960639999999</v>
      </c>
      <c r="H1157" s="2">
        <f t="shared" si="13"/>
        <v>0.31999999999970896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75</v>
      </c>
      <c r="E1158" s="1">
        <v>0</v>
      </c>
      <c r="F1158" s="1">
        <v>0</v>
      </c>
      <c r="G1158" s="2">
        <f t="shared" si="12"/>
        <v>26.25</v>
      </c>
      <c r="H1158" s="2">
        <f t="shared" si="1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12"/>
        <v>0</v>
      </c>
      <c r="H1159" s="2">
        <f t="shared" si="1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40260</v>
      </c>
      <c r="D1160" s="1">
        <f>BILANCA!E183</f>
        <v>20208.68</v>
      </c>
      <c r="E1160" s="1">
        <v>0</v>
      </c>
      <c r="F1160" s="1">
        <v>0</v>
      </c>
      <c r="G1160" s="2">
        <f t="shared" si="12"/>
        <v>14279.89272</v>
      </c>
      <c r="H1160" s="2">
        <f t="shared" si="13"/>
        <v>0.31999999999970896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256146</v>
      </c>
      <c r="D1161" s="1">
        <f>BILANCA!E184</f>
        <v>103843</v>
      </c>
      <c r="E1161" s="1">
        <v>0</v>
      </c>
      <c r="F1161" s="1">
        <v>0</v>
      </c>
      <c r="G1161" s="2">
        <f t="shared" si="12"/>
        <v>82562.09599999999</v>
      </c>
      <c r="H1161" s="2">
        <f t="shared" si="1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609156</v>
      </c>
      <c r="D1163" s="1">
        <f>BILANCA!E186</f>
        <v>812109.66</v>
      </c>
      <c r="E1163" s="1">
        <v>0</v>
      </c>
      <c r="F1163" s="1">
        <v>0</v>
      </c>
      <c r="G1163" s="2">
        <f t="shared" si="12"/>
        <v>402007.5576</v>
      </c>
      <c r="H1163" s="2">
        <f t="shared" si="13"/>
        <v>0.33999999996740371</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168892</v>
      </c>
      <c r="D1164" s="1">
        <f>BILANCA!E187</f>
        <v>22674.45</v>
      </c>
      <c r="E1164" s="1">
        <v>0</v>
      </c>
      <c r="F1164" s="1">
        <v>0</v>
      </c>
      <c r="G1164" s="2">
        <f t="shared" si="12"/>
        <v>38777.602899999998</v>
      </c>
      <c r="H1164" s="2">
        <f t="shared" si="13"/>
        <v>0.4500000000007276</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3645561</v>
      </c>
      <c r="D1165" s="1">
        <f>BILANCA!E188</f>
        <v>3289773.24</v>
      </c>
      <c r="E1165" s="1">
        <v>0</v>
      </c>
      <c r="F1165" s="1">
        <v>0</v>
      </c>
      <c r="G1165" s="2">
        <f t="shared" si="12"/>
        <v>1860969.5613599999</v>
      </c>
      <c r="H1165" s="2">
        <f t="shared" si="13"/>
        <v>0.24000000022351742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7888502</v>
      </c>
      <c r="D1166" s="1">
        <f>BILANCA!E189</f>
        <v>84928.35</v>
      </c>
      <c r="E1166" s="1">
        <v>0</v>
      </c>
      <c r="F1166" s="1">
        <v>0</v>
      </c>
      <c r="G1166" s="2">
        <f t="shared" si="12"/>
        <v>1474679.6420999998</v>
      </c>
      <c r="H1166" s="2">
        <f t="shared" si="13"/>
        <v>0.35000000000582077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12"/>
        <v>0</v>
      </c>
      <c r="H1167" s="2">
        <f t="shared" si="1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12"/>
        <v>0</v>
      </c>
      <c r="H1168" s="2">
        <f t="shared" si="1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12"/>
        <v>0</v>
      </c>
      <c r="H1169" s="2">
        <f t="shared" si="1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12"/>
        <v>0</v>
      </c>
      <c r="H1170" s="2">
        <f t="shared" si="1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12"/>
        <v>0</v>
      </c>
      <c r="H1171" s="2">
        <f t="shared" si="1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12"/>
        <v>0</v>
      </c>
      <c r="H1172" s="2">
        <f t="shared" si="1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12"/>
        <v>0</v>
      </c>
      <c r="H1173" s="2">
        <f t="shared" si="1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12"/>
        <v>0</v>
      </c>
      <c r="H1174" s="2">
        <f t="shared" si="1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12"/>
        <v>0</v>
      </c>
      <c r="H1175" s="2">
        <f t="shared" si="1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12"/>
        <v>0</v>
      </c>
      <c r="H1176" s="2">
        <f t="shared" si="1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12"/>
        <v>0</v>
      </c>
      <c r="H1177" s="2">
        <f t="shared" si="1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12"/>
        <v>0</v>
      </c>
      <c r="H1178" s="2">
        <f t="shared" si="1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12"/>
        <v>0</v>
      </c>
      <c r="H1179" s="2">
        <f t="shared" si="1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12"/>
        <v>0</v>
      </c>
      <c r="H1180" s="2">
        <f t="shared" si="1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12"/>
        <v>0</v>
      </c>
      <c r="H1181" s="2">
        <f t="shared" si="1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12"/>
        <v>0</v>
      </c>
      <c r="H1182" s="2">
        <f t="shared" si="1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501401</v>
      </c>
      <c r="D1183" s="1">
        <f>BILANCA!E206</f>
        <v>331987.83</v>
      </c>
      <c r="E1183" s="1">
        <v>0</v>
      </c>
      <c r="F1183" s="1">
        <v>0</v>
      </c>
      <c r="G1183" s="2">
        <f t="shared" si="12"/>
        <v>233075.33200000002</v>
      </c>
      <c r="H1183" s="2">
        <f t="shared" si="13"/>
        <v>0.16999999998370185</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501401</v>
      </c>
      <c r="D1184" s="1">
        <f>BILANCA!E207</f>
        <v>331987.83</v>
      </c>
      <c r="E1184" s="1">
        <v>0</v>
      </c>
      <c r="F1184" s="1">
        <v>0</v>
      </c>
      <c r="G1184" s="2">
        <f t="shared" si="12"/>
        <v>234240.70866</v>
      </c>
      <c r="H1184" s="2">
        <f t="shared" si="13"/>
        <v>0.16999999998370185</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12"/>
        <v>0</v>
      </c>
      <c r="H1185" s="2">
        <f t="shared" si="1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12"/>
        <v>0</v>
      </c>
      <c r="H1186" s="2">
        <f t="shared" si="1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12"/>
        <v>0</v>
      </c>
      <c r="H1187" s="2">
        <f t="shared" si="1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12"/>
        <v>0</v>
      </c>
      <c r="H1188" s="2">
        <f t="shared" si="1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12"/>
        <v>0</v>
      </c>
      <c r="H1189" s="2">
        <f t="shared" si="1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12"/>
        <v>0</v>
      </c>
      <c r="H1190" s="2">
        <f t="shared" si="1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12"/>
        <v>0</v>
      </c>
      <c r="H1191" s="2">
        <f t="shared" si="1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501401</v>
      </c>
      <c r="D1192" s="1">
        <f>BILANCA!E215</f>
        <v>331987.83</v>
      </c>
      <c r="E1192" s="1">
        <v>0</v>
      </c>
      <c r="F1192" s="1">
        <v>0</v>
      </c>
      <c r="G1192" s="2">
        <f t="shared" si="12"/>
        <v>243563.72194000002</v>
      </c>
      <c r="H1192" s="2">
        <f t="shared" si="13"/>
        <v>0.16999999998370185</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12"/>
        <v>0</v>
      </c>
      <c r="H1193" s="2">
        <f t="shared" si="1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12"/>
        <v>0</v>
      </c>
      <c r="H1194" s="2">
        <f t="shared" si="1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12"/>
        <v>0</v>
      </c>
      <c r="H1195" s="2">
        <f t="shared" si="1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12"/>
        <v>0</v>
      </c>
      <c r="H1196" s="2">
        <f t="shared" si="1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12"/>
        <v>0</v>
      </c>
      <c r="H1197" s="2">
        <f t="shared" si="1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12"/>
        <v>0</v>
      </c>
      <c r="H1198" s="2">
        <f t="shared" si="1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12"/>
        <v>0</v>
      </c>
      <c r="H1199" s="2">
        <f t="shared" si="1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12"/>
        <v>0</v>
      </c>
      <c r="H1200" s="2">
        <f t="shared" si="1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12"/>
        <v>0</v>
      </c>
      <c r="H1201" s="2">
        <f t="shared" si="1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12"/>
        <v>0</v>
      </c>
      <c r="H1202" s="2">
        <f t="shared" si="1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12"/>
        <v>0</v>
      </c>
      <c r="H1203" s="2">
        <f t="shared" si="1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12"/>
        <v>0</v>
      </c>
      <c r="H1204" s="2">
        <f t="shared" si="1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12"/>
        <v>0</v>
      </c>
      <c r="H1205" s="2">
        <f t="shared" si="1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12"/>
        <v>0</v>
      </c>
      <c r="H1206" s="2">
        <f t="shared" si="1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12"/>
        <v>0</v>
      </c>
      <c r="H1207" s="2">
        <f t="shared" si="1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12"/>
        <v>0</v>
      </c>
      <c r="H1208" s="2">
        <f t="shared" si="1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12"/>
        <v>0</v>
      </c>
      <c r="H1209" s="2">
        <f t="shared" si="1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12"/>
        <v>0</v>
      </c>
      <c r="H1210" s="2">
        <f t="shared" si="1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573660</v>
      </c>
      <c r="D1211" s="1">
        <f>BILANCA!E234</f>
        <v>528835.76</v>
      </c>
      <c r="E1211" s="1">
        <v>0</v>
      </c>
      <c r="F1211" s="1">
        <v>0</v>
      </c>
      <c r="G1211" s="2">
        <f t="shared" si="12"/>
        <v>371943.58656000003</v>
      </c>
      <c r="H1211" s="2">
        <f t="shared" si="13"/>
        <v>0.23999999999068677</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117328</v>
      </c>
      <c r="D1212" s="1">
        <f>BILANCA!E235</f>
        <v>79182.179999999993</v>
      </c>
      <c r="E1212" s="1">
        <v>0</v>
      </c>
      <c r="F1212" s="1">
        <v>0</v>
      </c>
      <c r="G1212" s="2">
        <f t="shared" si="12"/>
        <v>63133.550439999999</v>
      </c>
      <c r="H1212" s="2">
        <f t="shared" si="13"/>
        <v>0.17999999999301508</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456332</v>
      </c>
      <c r="D1213" s="1">
        <f>BILANCA!E236</f>
        <v>449653.58</v>
      </c>
      <c r="E1213" s="1">
        <v>0</v>
      </c>
      <c r="F1213" s="1">
        <v>0</v>
      </c>
      <c r="G1213" s="2">
        <f t="shared" si="12"/>
        <v>311797.00680000003</v>
      </c>
      <c r="H1213" s="2">
        <f t="shared" si="13"/>
        <v>0.41999999998370185</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1132228965</v>
      </c>
      <c r="D1214" s="1">
        <f>BILANCA!E237</f>
        <v>1171519651.9199998</v>
      </c>
      <c r="E1214" s="1">
        <v>0</v>
      </c>
      <c r="F1214" s="1">
        <v>0</v>
      </c>
      <c r="G1214" s="2">
        <f t="shared" si="12"/>
        <v>802786970.10204005</v>
      </c>
      <c r="H1214" s="2">
        <f t="shared" si="13"/>
        <v>8.0000162124633789E-2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1028089189</v>
      </c>
      <c r="D1215" s="1">
        <f>BILANCA!E238</f>
        <v>1035024483.34</v>
      </c>
      <c r="E1215" s="1">
        <v>0</v>
      </c>
      <c r="F1215" s="1">
        <v>0</v>
      </c>
      <c r="G1215" s="2">
        <f t="shared" si="12"/>
        <v>718768052.11776006</v>
      </c>
      <c r="H1215" s="2">
        <f t="shared" si="13"/>
        <v>0.34000003337860107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1028590590</v>
      </c>
      <c r="D1216" s="1">
        <f>BILANCA!E239</f>
        <v>1035356471.1700001</v>
      </c>
      <c r="E1216" s="1">
        <v>0</v>
      </c>
      <c r="F1216" s="1">
        <v>0</v>
      </c>
      <c r="G1216" s="2">
        <f t="shared" si="12"/>
        <v>722137723.03522003</v>
      </c>
      <c r="H1216" s="2">
        <f t="shared" si="13"/>
        <v>0.17000007629394531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537349012</v>
      </c>
      <c r="D1217" s="1">
        <f>BILANCA!E240</f>
        <v>535719504.06</v>
      </c>
      <c r="E1217" s="1">
        <v>0</v>
      </c>
      <c r="F1217" s="1">
        <v>0</v>
      </c>
      <c r="G1217" s="2">
        <f t="shared" si="12"/>
        <v>376456396.70808005</v>
      </c>
      <c r="H1217" s="2">
        <f t="shared" si="13"/>
        <v>6.0000002384185791E-2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491241578</v>
      </c>
      <c r="D1218" s="1">
        <f>BILANCA!E241</f>
        <v>499636967.11000001</v>
      </c>
      <c r="E1218" s="1">
        <v>0</v>
      </c>
      <c r="F1218" s="1">
        <v>0</v>
      </c>
      <c r="G1218" s="2">
        <f t="shared" si="12"/>
        <v>350271145.37169999</v>
      </c>
      <c r="H1218" s="2">
        <f t="shared" si="13"/>
        <v>0.11000001430511475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501401</v>
      </c>
      <c r="D1219" s="1">
        <f>BILANCA!E242</f>
        <v>331987.83</v>
      </c>
      <c r="E1219" s="1">
        <v>0</v>
      </c>
      <c r="F1219" s="1">
        <v>0</v>
      </c>
      <c r="G1219" s="2">
        <f t="shared" si="12"/>
        <v>275028.89176000003</v>
      </c>
      <c r="H1219" s="2">
        <f t="shared" si="13"/>
        <v>0.16999999998370185</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501401</v>
      </c>
      <c r="D1220" s="1">
        <f>BILANCA!E243</f>
        <v>331987.83</v>
      </c>
      <c r="E1220" s="1">
        <v>0</v>
      </c>
      <c r="F1220" s="1">
        <v>0</v>
      </c>
      <c r="G1220" s="2">
        <f t="shared" si="12"/>
        <v>276194.26841999998</v>
      </c>
      <c r="H1220" s="2">
        <f t="shared" si="13"/>
        <v>0.16999999998370185</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12"/>
        <v>0</v>
      </c>
      <c r="H1221" s="2">
        <f t="shared" si="1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27529649</v>
      </c>
      <c r="D1222" s="1">
        <f>BILANCA!E245</f>
        <v>62282853.979999989</v>
      </c>
      <c r="E1222" s="1">
        <v>0</v>
      </c>
      <c r="F1222" s="1">
        <v>0</v>
      </c>
      <c r="G1222" s="2">
        <f t="shared" si="12"/>
        <v>36350790.313439995</v>
      </c>
      <c r="H1222" s="2">
        <f t="shared" si="13"/>
        <v>2.000001072883606E-2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181575957</v>
      </c>
      <c r="D1223" s="1">
        <f>BILANCA!E246</f>
        <v>197542285.44</v>
      </c>
      <c r="E1223" s="1">
        <v>0</v>
      </c>
      <c r="F1223" s="1">
        <v>0</v>
      </c>
      <c r="G1223" s="2">
        <f t="shared" si="12"/>
        <v>138398526.69119999</v>
      </c>
      <c r="H1223" s="2">
        <f t="shared" si="13"/>
        <v>0.43999999761581421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181575957</v>
      </c>
      <c r="D1224" s="1">
        <f>BILANCA!E247</f>
        <v>197542285.44</v>
      </c>
      <c r="E1224" s="1">
        <v>0</v>
      </c>
      <c r="F1224" s="1">
        <v>0</v>
      </c>
      <c r="G1224" s="2">
        <f t="shared" si="12"/>
        <v>138975187.21908</v>
      </c>
      <c r="H1224" s="2">
        <f t="shared" si="13"/>
        <v>0.43999999761581421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12"/>
        <v>0</v>
      </c>
      <c r="H1225" s="2">
        <f t="shared" si="1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12"/>
        <v>0</v>
      </c>
      <c r="H1226" s="2">
        <f t="shared" si="1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154046308</v>
      </c>
      <c r="D1227" s="1">
        <f>BILANCA!E250</f>
        <v>135259431.46000001</v>
      </c>
      <c r="E1227" s="1">
        <v>0</v>
      </c>
      <c r="F1227" s="1">
        <v>0</v>
      </c>
      <c r="G1227" s="2">
        <f t="shared" si="12"/>
        <v>103593901.70448001</v>
      </c>
      <c r="H1227" s="2">
        <f t="shared" si="13"/>
        <v>0.46000000834465027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12"/>
        <v>0</v>
      </c>
      <c r="H1228" s="2">
        <f t="shared" si="1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150982169</v>
      </c>
      <c r="D1229" s="1">
        <f>BILANCA!E252</f>
        <v>130347938.98999999</v>
      </c>
      <c r="E1229" s="1">
        <v>0</v>
      </c>
      <c r="F1229" s="1">
        <v>0</v>
      </c>
      <c r="G1229" s="2">
        <f t="shared" si="12"/>
        <v>101272799.55708</v>
      </c>
      <c r="H1229" s="2">
        <f t="shared" si="13"/>
        <v>1.000000536441803E-2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3064139</v>
      </c>
      <c r="D1230" s="1">
        <f>BILANCA!E253</f>
        <v>4911492.47</v>
      </c>
      <c r="E1230" s="1">
        <v>0</v>
      </c>
      <c r="F1230" s="1">
        <v>0</v>
      </c>
      <c r="G1230" s="2">
        <f t="shared" si="12"/>
        <v>3183119.6131799999</v>
      </c>
      <c r="H1230" s="2">
        <f t="shared" si="13"/>
        <v>0.46999999973922968</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73241082</v>
      </c>
      <c r="D1232" s="1">
        <f>BILANCA!E255</f>
        <v>71754313.329999998</v>
      </c>
      <c r="E1232" s="1">
        <v>0</v>
      </c>
      <c r="F1232" s="1">
        <v>0</v>
      </c>
      <c r="G1232" s="2">
        <f t="shared" si="12"/>
        <v>53970677.45634</v>
      </c>
      <c r="H1232" s="2">
        <f t="shared" si="13"/>
        <v>0.32999999821186066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2912874</v>
      </c>
      <c r="D1233" s="1">
        <f>BILANCA!E256</f>
        <v>1981829.88</v>
      </c>
      <c r="E1233" s="1">
        <v>0</v>
      </c>
      <c r="F1233" s="1">
        <v>0</v>
      </c>
      <c r="G1233" s="2">
        <f t="shared" si="12"/>
        <v>1719133.44</v>
      </c>
      <c r="H1233" s="2">
        <f t="shared" si="13"/>
        <v>0.12000000011175871</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456171</v>
      </c>
      <c r="D1234" s="1">
        <f>BILANCA!E257</f>
        <v>476171.39</v>
      </c>
      <c r="E1234" s="1">
        <v>0</v>
      </c>
      <c r="F1234" s="1">
        <v>0</v>
      </c>
      <c r="G1234" s="2">
        <f t="shared" si="12"/>
        <v>353536.95877999999</v>
      </c>
      <c r="H1234" s="2">
        <f t="shared" si="13"/>
        <v>0.39000000001396984</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12"/>
        <v>0</v>
      </c>
      <c r="H1235" s="2">
        <f t="shared" si="1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77564206</v>
      </c>
      <c r="D1236" s="1">
        <f>BILANCA!E259</f>
        <v>90959170.409999996</v>
      </c>
      <c r="E1236" s="1">
        <v>0</v>
      </c>
      <c r="F1236" s="1">
        <v>0</v>
      </c>
      <c r="G1236" s="2">
        <f t="shared" si="12"/>
        <v>65649084.345459998</v>
      </c>
      <c r="H1236" s="2">
        <f t="shared" si="13"/>
        <v>0.40999999642372131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77564206</v>
      </c>
      <c r="D1237" s="1">
        <f>BILANCA!E260</f>
        <v>90959170.409999996</v>
      </c>
      <c r="E1237" s="1">
        <v>0</v>
      </c>
      <c r="F1237" s="1">
        <v>0</v>
      </c>
      <c r="G1237" s="2">
        <f t="shared" si="12"/>
        <v>65908566.892279997</v>
      </c>
      <c r="H1237" s="2">
        <f t="shared" si="13"/>
        <v>0.40999999642372131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12"/>
        <v>0</v>
      </c>
      <c r="H1238" s="2">
        <f t="shared" si="1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1677940.79</v>
      </c>
      <c r="E1239" s="1">
        <v>0</v>
      </c>
      <c r="F1239" s="1">
        <v>0</v>
      </c>
      <c r="G1239" s="2">
        <f t="shared" si="12"/>
        <v>859105.68448000005</v>
      </c>
      <c r="H1239" s="2">
        <f t="shared" si="13"/>
        <v>0.2099999999627471</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10068757</v>
      </c>
      <c r="D1240" s="1">
        <f>BILANCA!E264</f>
        <v>8214328.2199999997</v>
      </c>
      <c r="E1240" s="1">
        <v>0</v>
      </c>
      <c r="F1240" s="1">
        <v>0</v>
      </c>
      <c r="G1240" s="2">
        <f t="shared" si="12"/>
        <v>6809835.2540799994</v>
      </c>
      <c r="H1240" s="2">
        <f t="shared" si="13"/>
        <v>0.21999999973922968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69593953</v>
      </c>
      <c r="D1241" s="1">
        <f>BILANCA!E265</f>
        <v>68295693.230000004</v>
      </c>
      <c r="E1241" s="1">
        <v>0</v>
      </c>
      <c r="F1241" s="1">
        <v>0</v>
      </c>
      <c r="G1241" s="2">
        <f t="shared" si="12"/>
        <v>53195817.580679998</v>
      </c>
      <c r="H1241" s="2">
        <f t="shared" si="13"/>
        <v>0.23000000417232513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918016</v>
      </c>
      <c r="D1242" s="1">
        <f>BILANCA!E266</f>
        <v>1085477.03</v>
      </c>
      <c r="E1242" s="1">
        <v>0</v>
      </c>
      <c r="F1242" s="1">
        <v>0</v>
      </c>
      <c r="G1242" s="2">
        <f t="shared" ref="G1242:G1479" si="14">B1242/1000*C1242+B1242/500*D1242</f>
        <v>800043.24554000003</v>
      </c>
      <c r="H1242" s="2">
        <f t="shared" si="13"/>
        <v>3.0000000027939677E-2</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2590592</v>
      </c>
      <c r="D1243" s="1">
        <f>BILANCA!E267</f>
        <v>1492645.87</v>
      </c>
      <c r="E1243" s="1">
        <v>0</v>
      </c>
      <c r="F1243" s="1">
        <v>0</v>
      </c>
      <c r="G1243" s="2">
        <f t="shared" si="14"/>
        <v>1449729.7724000001</v>
      </c>
      <c r="H1243" s="2">
        <f t="shared" si="13"/>
        <v>0.12999999988824129</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167092</v>
      </c>
      <c r="D1244" s="1">
        <f>BILANCA!E268</f>
        <v>644539.6</v>
      </c>
      <c r="E1244" s="1">
        <v>0</v>
      </c>
      <c r="F1244" s="1">
        <v>0</v>
      </c>
      <c r="G1244" s="2">
        <f t="shared" si="14"/>
        <v>380060.68319999997</v>
      </c>
      <c r="H1244" s="2">
        <f t="shared" si="13"/>
        <v>0.40000000002328306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10574</v>
      </c>
      <c r="D1245" s="1">
        <f>BILANCA!E269</f>
        <v>77676.509999999995</v>
      </c>
      <c r="E1245" s="1">
        <v>0</v>
      </c>
      <c r="F1245" s="1">
        <v>0</v>
      </c>
      <c r="G1245" s="2">
        <f t="shared" si="14"/>
        <v>43472.879239999995</v>
      </c>
      <c r="H1245" s="2">
        <f t="shared" si="13"/>
        <v>0.49000000000523869</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14"/>
        <v>0</v>
      </c>
      <c r="H1246" s="2">
        <f t="shared" si="1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487343</v>
      </c>
      <c r="D1247" s="1">
        <f>BILANCA!E271</f>
        <v>117603.05</v>
      </c>
      <c r="E1247" s="1">
        <v>0</v>
      </c>
      <c r="F1247" s="1">
        <v>0</v>
      </c>
      <c r="G1247" s="2">
        <f t="shared" si="14"/>
        <v>190752.96240000002</v>
      </c>
      <c r="H1247" s="2">
        <f t="shared" si="13"/>
        <v>5.0000000002910383E-2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14"/>
        <v>0</v>
      </c>
      <c r="H1248" s="2">
        <f t="shared" si="1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14"/>
        <v>0</v>
      </c>
      <c r="H1249" s="2">
        <f t="shared" si="1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15">B1250/1000*C1250+B1250/500*D1250</f>
        <v>0</v>
      </c>
      <c r="H1250" s="2">
        <f t="shared" ref="H1250:H1261" si="1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15"/>
        <v>0</v>
      </c>
      <c r="H1251" s="2">
        <f t="shared" si="1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15"/>
        <v>0</v>
      </c>
      <c r="H1252" s="2">
        <f t="shared" si="1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15"/>
        <v>0</v>
      </c>
      <c r="H1253" s="2">
        <f t="shared" si="1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15"/>
        <v>0</v>
      </c>
      <c r="H1254" s="2">
        <f t="shared" si="1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15"/>
        <v>0</v>
      </c>
      <c r="H1255" s="2">
        <f t="shared" si="1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15"/>
        <v>0</v>
      </c>
      <c r="H1256" s="2">
        <f t="shared" si="1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15"/>
        <v>0</v>
      </c>
      <c r="H1257" s="2">
        <f t="shared" si="1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15"/>
        <v>0</v>
      </c>
      <c r="H1258" s="2">
        <f t="shared" si="1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15"/>
        <v>0</v>
      </c>
      <c r="H1259" s="2">
        <f t="shared" si="1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15"/>
        <v>0</v>
      </c>
      <c r="H1260" s="2">
        <f t="shared" si="1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15"/>
        <v>0</v>
      </c>
      <c r="H1261" s="2">
        <f t="shared" si="1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14"/>
        <v>0</v>
      </c>
      <c r="H1262" s="2">
        <f t="shared" si="1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1803760</v>
      </c>
      <c r="D1263" s="1">
        <f>BILANCA!E287</f>
        <v>2650772.52</v>
      </c>
      <c r="E1263" s="1">
        <v>0</v>
      </c>
      <c r="F1263" s="1">
        <v>0</v>
      </c>
      <c r="G1263" s="2">
        <f t="shared" si="14"/>
        <v>1989485.4112000002</v>
      </c>
      <c r="H1263" s="2">
        <f t="shared" si="13"/>
        <v>0.47999999998137355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13728559</v>
      </c>
      <c r="D1264" s="1">
        <f>BILANCA!E288</f>
        <v>13718867.68</v>
      </c>
      <c r="E1264" s="1">
        <v>0</v>
      </c>
      <c r="F1264" s="1">
        <v>0</v>
      </c>
      <c r="G1264" s="2">
        <f t="shared" si="14"/>
        <v>11567728.715160001</v>
      </c>
      <c r="H1264" s="2">
        <f t="shared" si="13"/>
        <v>0.32000000029802322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7118</v>
      </c>
      <c r="D1265" s="1">
        <f>BILANCA!E289</f>
        <v>8433.17</v>
      </c>
      <c r="E1265" s="1">
        <v>0</v>
      </c>
      <c r="F1265" s="1">
        <v>0</v>
      </c>
      <c r="G1265" s="2">
        <f t="shared" si="14"/>
        <v>6763.5838799999992</v>
      </c>
      <c r="H1265" s="2">
        <f t="shared" si="13"/>
        <v>0.17000000000007276</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7881384</v>
      </c>
      <c r="D1266" s="1">
        <f>BILANCA!E290</f>
        <v>76495.179999999993</v>
      </c>
      <c r="E1266" s="1">
        <v>0</v>
      </c>
      <c r="F1266" s="1">
        <v>0</v>
      </c>
      <c r="G1266" s="2">
        <f t="shared" si="14"/>
        <v>2273727.9438799997</v>
      </c>
      <c r="H1266" s="2">
        <f t="shared" si="13"/>
        <v>0.17999999999301508</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14"/>
        <v>0</v>
      </c>
      <c r="H1267" s="2">
        <f t="shared" si="1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14"/>
        <v>0</v>
      </c>
      <c r="H1268" s="2">
        <f t="shared" si="1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14"/>
        <v>0</v>
      </c>
      <c r="H1269" s="2">
        <f t="shared" si="1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501401</v>
      </c>
      <c r="D1270" s="1">
        <f>BILANCA!E294</f>
        <v>331987.83</v>
      </c>
      <c r="E1270" s="1">
        <v>0</v>
      </c>
      <c r="F1270" s="1">
        <v>0</v>
      </c>
      <c r="G1270" s="2">
        <f t="shared" si="14"/>
        <v>334463.10141999996</v>
      </c>
      <c r="H1270" s="2">
        <f t="shared" si="13"/>
        <v>0.16999999998370185</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14"/>
        <v>0</v>
      </c>
      <c r="H1271" s="2">
        <f t="shared" si="1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14"/>
        <v>0</v>
      </c>
      <c r="H1272" s="2">
        <f t="shared" si="1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1213489</v>
      </c>
      <c r="D1273" s="1">
        <f>BILANCA!E297</f>
        <v>1485769.01</v>
      </c>
      <c r="E1273" s="1">
        <v>0</v>
      </c>
      <c r="F1273" s="1">
        <v>0</v>
      </c>
      <c r="G1273" s="2">
        <f t="shared" si="14"/>
        <v>1213657.8358</v>
      </c>
      <c r="H1273" s="2">
        <f t="shared" si="13"/>
        <v>1.0000000009313226E-2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396767</v>
      </c>
      <c r="D1274" s="1">
        <f>BILANCA!E298</f>
        <v>471933.78</v>
      </c>
      <c r="E1274" s="1">
        <v>0</v>
      </c>
      <c r="F1274" s="1">
        <v>0</v>
      </c>
      <c r="G1274" s="2">
        <f t="shared" si="14"/>
        <v>390124.65695999999</v>
      </c>
      <c r="H1274" s="2">
        <f t="shared" si="13"/>
        <v>0.21999999997206032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128581</v>
      </c>
      <c r="D1275" s="1">
        <f>BILANCA!E299</f>
        <v>240245.76000000001</v>
      </c>
      <c r="E1275" s="1">
        <v>0</v>
      </c>
      <c r="F1275" s="1">
        <v>0</v>
      </c>
      <c r="G1275" s="2">
        <f t="shared" si="14"/>
        <v>177849.17584000001</v>
      </c>
      <c r="H1275" s="2">
        <f t="shared" si="13"/>
        <v>0.23999999999068677</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14"/>
        <v>0</v>
      </c>
      <c r="H1276" s="2">
        <f t="shared" si="1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21258</v>
      </c>
      <c r="D1277" s="1">
        <f>BILANCA!E301</f>
        <v>407530.9</v>
      </c>
      <c r="E1277" s="1">
        <v>0</v>
      </c>
      <c r="F1277" s="1">
        <v>0</v>
      </c>
      <c r="G1277" s="2">
        <f t="shared" si="14"/>
        <v>245878.02120000002</v>
      </c>
      <c r="H1277" s="2">
        <f t="shared" si="13"/>
        <v>9.9999999976716936E-2</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184026</v>
      </c>
      <c r="D1278" s="1">
        <f>BILANCA!E302</f>
        <v>331446.61</v>
      </c>
      <c r="E1278" s="1">
        <v>0</v>
      </c>
      <c r="F1278" s="1">
        <v>0</v>
      </c>
      <c r="G1278" s="2">
        <f t="shared" si="14"/>
        <v>249841.16989999998</v>
      </c>
      <c r="H1278" s="2">
        <f t="shared" si="13"/>
        <v>0.39000000001396984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14"/>
        <v>0</v>
      </c>
      <c r="H1279" s="2">
        <f t="shared" si="1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14"/>
        <v>0</v>
      </c>
      <c r="H1280" s="2">
        <f t="shared" si="1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14"/>
        <v>0</v>
      </c>
      <c r="H1281" s="2">
        <f t="shared" si="1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14"/>
        <v>0</v>
      </c>
      <c r="H1282" s="2">
        <f t="shared" si="1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14"/>
        <v>0</v>
      </c>
      <c r="H1283" s="2">
        <f t="shared" si="1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14"/>
        <v>0</v>
      </c>
      <c r="H1284" s="2">
        <f t="shared" si="1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14"/>
        <v>0</v>
      </c>
      <c r="H1285" s="2">
        <f t="shared" si="1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14"/>
        <v>0</v>
      </c>
      <c r="H1286" s="2">
        <f t="shared" si="1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14"/>
        <v>0</v>
      </c>
      <c r="H1287" s="2">
        <f t="shared" si="1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14"/>
        <v>0</v>
      </c>
      <c r="H1288" s="2">
        <f t="shared" si="1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14"/>
        <v>0</v>
      </c>
      <c r="H1289" s="2">
        <f t="shared" si="1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14"/>
        <v>0</v>
      </c>
      <c r="H1290" s="2">
        <f t="shared" si="1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14"/>
        <v>0</v>
      </c>
      <c r="H1291" s="2">
        <f t="shared" si="1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14"/>
        <v>0</v>
      </c>
      <c r="H1292" s="2">
        <f t="shared" si="1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14"/>
        <v>0</v>
      </c>
      <c r="H1293" s="2">
        <f t="shared" si="1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14"/>
        <v>0</v>
      </c>
      <c r="H1294" s="2">
        <f t="shared" si="1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14"/>
        <v>0</v>
      </c>
      <c r="H1295" s="2">
        <f t="shared" si="1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14"/>
        <v>0</v>
      </c>
      <c r="H1296" s="2">
        <f t="shared" si="1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14"/>
        <v>0</v>
      </c>
      <c r="H1297" s="2">
        <f t="shared" si="1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14"/>
        <v>0</v>
      </c>
      <c r="H1298" s="14">
        <f t="shared" si="1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42030850</v>
      </c>
      <c r="D1299" s="6">
        <f>'RAS-funkcijski'!E5</f>
        <v>42953179</v>
      </c>
      <c r="E1299" s="6">
        <v>0</v>
      </c>
      <c r="F1299" s="6">
        <v>0</v>
      </c>
      <c r="G1299" s="7">
        <f t="shared" si="14"/>
        <v>127937.20800000001</v>
      </c>
      <c r="H1299" s="7">
        <f t="shared" si="1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42030850</v>
      </c>
      <c r="D1300" s="1">
        <f>'RAS-funkcijski'!E6</f>
        <v>42953179</v>
      </c>
      <c r="E1300" s="1">
        <v>0</v>
      </c>
      <c r="F1300" s="1">
        <v>0</v>
      </c>
      <c r="G1300" s="2">
        <f t="shared" si="14"/>
        <v>255874.41600000003</v>
      </c>
      <c r="H1300" s="2">
        <f t="shared" si="1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42030850</v>
      </c>
      <c r="D1301" s="1">
        <f>'RAS-funkcijski'!E7</f>
        <v>42953179</v>
      </c>
      <c r="E1301" s="1">
        <v>0</v>
      </c>
      <c r="F1301" s="1">
        <v>0</v>
      </c>
      <c r="G1301" s="2">
        <f t="shared" si="14"/>
        <v>383811.62400000001</v>
      </c>
      <c r="H1301" s="2">
        <f t="shared" si="1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14"/>
        <v>0</v>
      </c>
      <c r="H1302" s="2">
        <f t="shared" si="1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14"/>
        <v>0</v>
      </c>
      <c r="H1303" s="2">
        <f t="shared" si="1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14"/>
        <v>0</v>
      </c>
      <c r="H1304" s="2">
        <f t="shared" si="1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14"/>
        <v>0</v>
      </c>
      <c r="H1305" s="2">
        <f t="shared" si="1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14"/>
        <v>0</v>
      </c>
      <c r="H1306" s="2">
        <f t="shared" si="1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14"/>
        <v>0</v>
      </c>
      <c r="H1307" s="2">
        <f t="shared" si="1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14"/>
        <v>0</v>
      </c>
      <c r="H1308" s="2">
        <f t="shared" si="1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14"/>
        <v>0</v>
      </c>
      <c r="H1309" s="2">
        <f t="shared" si="1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14"/>
        <v>0</v>
      </c>
      <c r="H1310" s="2">
        <f t="shared" si="1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14"/>
        <v>0</v>
      </c>
      <c r="H1311" s="2">
        <f t="shared" si="1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14"/>
        <v>0</v>
      </c>
      <c r="H1312" s="2">
        <f t="shared" si="1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14"/>
        <v>0</v>
      </c>
      <c r="H1313" s="2">
        <f t="shared" si="1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14"/>
        <v>0</v>
      </c>
      <c r="H1314" s="2">
        <f t="shared" si="1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14"/>
        <v>0</v>
      </c>
      <c r="H1315" s="2">
        <f t="shared" si="1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1856</v>
      </c>
      <c r="D1316" s="1">
        <f>'RAS-funkcijski'!E22</f>
        <v>18450.75</v>
      </c>
      <c r="E1316" s="1">
        <v>0</v>
      </c>
      <c r="F1316" s="1">
        <v>0</v>
      </c>
      <c r="G1316" s="2">
        <f t="shared" si="14"/>
        <v>697.63499999999999</v>
      </c>
      <c r="H1316" s="2">
        <f t="shared" si="13"/>
        <v>0.25</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14"/>
        <v>0</v>
      </c>
      <c r="H1317" s="2">
        <f t="shared" si="1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1856</v>
      </c>
      <c r="D1318" s="1">
        <f>'RAS-funkcijski'!E24</f>
        <v>18450.75</v>
      </c>
      <c r="E1318" s="1">
        <v>0</v>
      </c>
      <c r="F1318" s="1">
        <v>0</v>
      </c>
      <c r="G1318" s="2">
        <f t="shared" si="14"/>
        <v>775.15</v>
      </c>
      <c r="H1318" s="2">
        <f t="shared" si="13"/>
        <v>0.25</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14"/>
        <v>0</v>
      </c>
      <c r="H1319" s="2">
        <f t="shared" si="1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14"/>
        <v>0</v>
      </c>
      <c r="H1320" s="2">
        <f t="shared" si="1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14"/>
        <v>0</v>
      </c>
      <c r="H1321" s="2">
        <f t="shared" si="1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7643789</v>
      </c>
      <c r="D1322" s="1">
        <f>'RAS-funkcijski'!E28</f>
        <v>7206253.0899999999</v>
      </c>
      <c r="E1322" s="1">
        <v>0</v>
      </c>
      <c r="F1322" s="1">
        <v>0</v>
      </c>
      <c r="G1322" s="2">
        <f t="shared" si="14"/>
        <v>529351.08432000002</v>
      </c>
      <c r="H1322" s="2">
        <f t="shared" si="13"/>
        <v>8.9999999850988388E-2</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14"/>
        <v>0</v>
      </c>
      <c r="H1323" s="2">
        <f t="shared" si="1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7643789</v>
      </c>
      <c r="D1324" s="1">
        <f>'RAS-funkcijski'!E30</f>
        <v>7206253.0899999999</v>
      </c>
      <c r="E1324" s="1">
        <v>0</v>
      </c>
      <c r="F1324" s="1">
        <v>0</v>
      </c>
      <c r="G1324" s="2">
        <f t="shared" si="14"/>
        <v>573463.67467999994</v>
      </c>
      <c r="H1324" s="2">
        <f t="shared" si="13"/>
        <v>8.9999999850988388E-2</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14"/>
        <v>0</v>
      </c>
      <c r="H1325" s="2">
        <f t="shared" si="1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14"/>
        <v>0</v>
      </c>
      <c r="H1326" s="2">
        <f t="shared" si="1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14"/>
        <v>0</v>
      </c>
      <c r="H1327" s="2">
        <f t="shared" si="1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14"/>
        <v>0</v>
      </c>
      <c r="H1328" s="2">
        <f t="shared" si="1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38585112</v>
      </c>
      <c r="D1329" s="1">
        <f>'RAS-funkcijski'!E35</f>
        <v>17608525.800000001</v>
      </c>
      <c r="E1329" s="1">
        <v>0</v>
      </c>
      <c r="F1329" s="1">
        <v>0</v>
      </c>
      <c r="G1329" s="2">
        <f t="shared" si="14"/>
        <v>2287867.0716000004</v>
      </c>
      <c r="H1329" s="2">
        <f t="shared" si="13"/>
        <v>0.19999999925494194</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5621262</v>
      </c>
      <c r="D1330" s="1">
        <f>'RAS-funkcijski'!E36</f>
        <v>2932768.31</v>
      </c>
      <c r="E1330" s="1">
        <v>0</v>
      </c>
      <c r="F1330" s="1">
        <v>0</v>
      </c>
      <c r="G1330" s="2">
        <f t="shared" si="14"/>
        <v>367577.55583999999</v>
      </c>
      <c r="H1330" s="2">
        <f t="shared" si="13"/>
        <v>0.31000000005587935</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5621262</v>
      </c>
      <c r="D1331" s="1">
        <f>'RAS-funkcijski'!E37</f>
        <v>2932768.31</v>
      </c>
      <c r="E1331" s="1">
        <v>0</v>
      </c>
      <c r="F1331" s="1">
        <v>0</v>
      </c>
      <c r="G1331" s="2">
        <f t="shared" si="14"/>
        <v>379064.35446000006</v>
      </c>
      <c r="H1331" s="2">
        <f t="shared" si="13"/>
        <v>0.31000000005587935</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14"/>
        <v>0</v>
      </c>
      <c r="H1332" s="2">
        <f t="shared" si="1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1000082</v>
      </c>
      <c r="D1333" s="1">
        <f>'RAS-funkcijski'!E39</f>
        <v>1115770.31</v>
      </c>
      <c r="E1333" s="1">
        <v>0</v>
      </c>
      <c r="F1333" s="1">
        <v>0</v>
      </c>
      <c r="G1333" s="2">
        <f t="shared" si="14"/>
        <v>113106.7917</v>
      </c>
      <c r="H1333" s="2">
        <f t="shared" si="13"/>
        <v>0.31000000005587935</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1000082</v>
      </c>
      <c r="D1334" s="1">
        <f>'RAS-funkcijski'!E40</f>
        <v>1115770.31</v>
      </c>
      <c r="E1334" s="1">
        <v>0</v>
      </c>
      <c r="F1334" s="1">
        <v>0</v>
      </c>
      <c r="G1334" s="2">
        <f t="shared" si="14"/>
        <v>116338.41431999998</v>
      </c>
      <c r="H1334" s="2">
        <f t="shared" si="13"/>
        <v>0.31000000005587935</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14"/>
        <v>0</v>
      </c>
      <c r="H1335" s="2">
        <f t="shared" si="1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14"/>
        <v>0</v>
      </c>
      <c r="H1336" s="2">
        <f t="shared" si="1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14"/>
        <v>0</v>
      </c>
      <c r="H1337" s="2">
        <f t="shared" si="1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14"/>
        <v>0</v>
      </c>
      <c r="H1338" s="2">
        <f t="shared" ref="H1338:H1479" si="1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14"/>
        <v>0</v>
      </c>
      <c r="H1339" s="2">
        <f t="shared" si="1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14"/>
        <v>0</v>
      </c>
      <c r="H1340" s="2">
        <f t="shared" si="1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14"/>
        <v>0</v>
      </c>
      <c r="H1341" s="2">
        <f t="shared" si="1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14"/>
        <v>0</v>
      </c>
      <c r="H1342" s="2">
        <f t="shared" si="1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14"/>
        <v>0</v>
      </c>
      <c r="H1343" s="2">
        <f t="shared" si="1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14"/>
        <v>0</v>
      </c>
      <c r="H1344" s="2">
        <f t="shared" si="1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14"/>
        <v>0</v>
      </c>
      <c r="H1345" s="2">
        <f t="shared" si="1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14"/>
        <v>0</v>
      </c>
      <c r="H1346" s="2">
        <f t="shared" si="1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14"/>
        <v>0</v>
      </c>
      <c r="H1347" s="2">
        <f t="shared" si="1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28810853</v>
      </c>
      <c r="D1348" s="1">
        <f>'RAS-funkcijski'!E54</f>
        <v>11511861.4</v>
      </c>
      <c r="E1348" s="1">
        <v>0</v>
      </c>
      <c r="F1348" s="1">
        <v>0</v>
      </c>
      <c r="G1348" s="2">
        <f t="shared" si="14"/>
        <v>2591728.79</v>
      </c>
      <c r="H1348" s="2">
        <f t="shared" si="17"/>
        <v>0.40000000037252903</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28722282</v>
      </c>
      <c r="D1349" s="1">
        <f>'RAS-funkcijski'!E55</f>
        <v>11511861.4</v>
      </c>
      <c r="E1349" s="1">
        <v>0</v>
      </c>
      <c r="F1349" s="1">
        <v>0</v>
      </c>
      <c r="G1349" s="2">
        <f t="shared" si="14"/>
        <v>2639046.2448</v>
      </c>
      <c r="H1349" s="2">
        <f t="shared" si="17"/>
        <v>0.40000000037252903</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88571</v>
      </c>
      <c r="D1350" s="1">
        <f>'RAS-funkcijski'!E56</f>
        <v>0</v>
      </c>
      <c r="E1350" s="1">
        <v>0</v>
      </c>
      <c r="F1350" s="1">
        <v>0</v>
      </c>
      <c r="G1350" s="2">
        <f t="shared" si="14"/>
        <v>4605.692</v>
      </c>
      <c r="H1350" s="2">
        <f t="shared" si="1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14"/>
        <v>0</v>
      </c>
      <c r="H1351" s="2">
        <f t="shared" si="1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14"/>
        <v>0</v>
      </c>
      <c r="H1352" s="2">
        <f t="shared" si="1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14"/>
        <v>0</v>
      </c>
      <c r="H1353" s="2">
        <f t="shared" si="1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14"/>
        <v>0</v>
      </c>
      <c r="H1354" s="2">
        <f t="shared" si="1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3152915</v>
      </c>
      <c r="D1355" s="1">
        <f>'RAS-funkcijski'!E61</f>
        <v>2048125.78</v>
      </c>
      <c r="E1355" s="1">
        <v>0</v>
      </c>
      <c r="F1355" s="1">
        <v>0</v>
      </c>
      <c r="G1355" s="2">
        <f t="shared" si="14"/>
        <v>413202.49392000004</v>
      </c>
      <c r="H1355" s="2">
        <f t="shared" si="17"/>
        <v>0.21999999997206032</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14"/>
        <v>0</v>
      </c>
      <c r="H1356" s="2">
        <f t="shared" si="1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14"/>
        <v>0</v>
      </c>
      <c r="H1357" s="2">
        <f t="shared" si="1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3152915</v>
      </c>
      <c r="D1358" s="1">
        <f>'RAS-funkcijski'!E64</f>
        <v>2048125.78</v>
      </c>
      <c r="E1358" s="1">
        <v>0</v>
      </c>
      <c r="F1358" s="1">
        <v>0</v>
      </c>
      <c r="G1358" s="2">
        <f t="shared" si="14"/>
        <v>434949.99359999999</v>
      </c>
      <c r="H1358" s="2">
        <f t="shared" si="17"/>
        <v>0.21999999997206032</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14"/>
        <v>0</v>
      </c>
      <c r="H1359" s="2">
        <f t="shared" si="1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14"/>
        <v>0</v>
      </c>
      <c r="H1360" s="2">
        <f t="shared" si="1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14"/>
        <v>0</v>
      </c>
      <c r="H1361" s="2">
        <f t="shared" si="1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14"/>
        <v>0</v>
      </c>
      <c r="H1362" s="2">
        <f t="shared" si="1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14"/>
        <v>0</v>
      </c>
      <c r="H1363" s="2">
        <f t="shared" si="1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14"/>
        <v>0</v>
      </c>
      <c r="H1364" s="2">
        <f t="shared" si="1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14"/>
        <v>0</v>
      </c>
      <c r="H1365" s="2">
        <f t="shared" si="1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14"/>
        <v>0</v>
      </c>
      <c r="H1366" s="2">
        <f t="shared" si="1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14"/>
        <v>0</v>
      </c>
      <c r="H1367" s="2">
        <f t="shared" si="1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14"/>
        <v>0</v>
      </c>
      <c r="H1368" s="2">
        <f t="shared" si="1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2788360</v>
      </c>
      <c r="D1369" s="1">
        <f>'RAS-funkcijski'!E75</f>
        <v>2683779.1799999997</v>
      </c>
      <c r="E1369" s="1">
        <v>0</v>
      </c>
      <c r="F1369" s="1">
        <v>0</v>
      </c>
      <c r="G1369" s="2">
        <f t="shared" si="14"/>
        <v>579070.20355999994</v>
      </c>
      <c r="H1369" s="2">
        <f t="shared" si="17"/>
        <v>0.17999999970197678</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116981</v>
      </c>
      <c r="D1370" s="1">
        <f>'RAS-funkcijski'!E76</f>
        <v>748628.24</v>
      </c>
      <c r="E1370" s="1">
        <v>0</v>
      </c>
      <c r="F1370" s="1">
        <v>0</v>
      </c>
      <c r="G1370" s="2">
        <f t="shared" si="14"/>
        <v>116225.09855999998</v>
      </c>
      <c r="H1370" s="2">
        <f t="shared" si="17"/>
        <v>0.23999999999068677</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1254032</v>
      </c>
      <c r="D1371" s="1">
        <f>'RAS-funkcijski'!E77</f>
        <v>1194074.6399999999</v>
      </c>
      <c r="E1371" s="1">
        <v>0</v>
      </c>
      <c r="F1371" s="1">
        <v>0</v>
      </c>
      <c r="G1371" s="2">
        <f t="shared" si="14"/>
        <v>265879.23343999998</v>
      </c>
      <c r="H1371" s="2">
        <f t="shared" si="17"/>
        <v>0.36000000010244548</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1417347</v>
      </c>
      <c r="D1372" s="1">
        <f>'RAS-funkcijski'!E78</f>
        <v>741076.3</v>
      </c>
      <c r="E1372" s="1">
        <v>0</v>
      </c>
      <c r="F1372" s="1">
        <v>0</v>
      </c>
      <c r="G1372" s="2">
        <f t="shared" si="14"/>
        <v>214562.97039999999</v>
      </c>
      <c r="H1372" s="2">
        <f t="shared" si="17"/>
        <v>0.30000000004656613</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14"/>
        <v>0</v>
      </c>
      <c r="H1373" s="2">
        <f t="shared" si="1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14"/>
        <v>0</v>
      </c>
      <c r="H1374" s="2">
        <f t="shared" si="1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14"/>
        <v>0</v>
      </c>
      <c r="H1375" s="2">
        <f t="shared" si="1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8525035</v>
      </c>
      <c r="D1376" s="1">
        <f>'RAS-funkcijski'!E82</f>
        <v>7050625.9699999997</v>
      </c>
      <c r="E1376" s="1">
        <v>0</v>
      </c>
      <c r="F1376" s="1">
        <v>0</v>
      </c>
      <c r="G1376" s="2">
        <f t="shared" si="14"/>
        <v>1764850.3813199999</v>
      </c>
      <c r="H1376" s="2">
        <f t="shared" si="17"/>
        <v>3.0000000260770321E-2</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99073.74</v>
      </c>
      <c r="E1377" s="1">
        <v>0</v>
      </c>
      <c r="F1377" s="1">
        <v>0</v>
      </c>
      <c r="G1377" s="2">
        <f t="shared" si="14"/>
        <v>15653.650920000002</v>
      </c>
      <c r="H1377" s="2">
        <f t="shared" si="17"/>
        <v>0.25999999999476131</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6453523</v>
      </c>
      <c r="D1378" s="1">
        <f>'RAS-funkcijski'!E84</f>
        <v>1509146.22</v>
      </c>
      <c r="E1378" s="1">
        <v>0</v>
      </c>
      <c r="F1378" s="1">
        <v>0</v>
      </c>
      <c r="G1378" s="2">
        <f t="shared" si="14"/>
        <v>757745.2352</v>
      </c>
      <c r="H1378" s="2">
        <f t="shared" si="17"/>
        <v>0.21999999997206032</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14"/>
        <v>0</v>
      </c>
      <c r="H1379" s="2">
        <f t="shared" si="1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2071512</v>
      </c>
      <c r="D1380" s="1">
        <f>'RAS-funkcijski'!E86</f>
        <v>5442406.0099999998</v>
      </c>
      <c r="E1380" s="1">
        <v>0</v>
      </c>
      <c r="F1380" s="1">
        <v>0</v>
      </c>
      <c r="G1380" s="2">
        <f t="shared" si="14"/>
        <v>1062418.5696399999</v>
      </c>
      <c r="H1380" s="2">
        <f t="shared" si="17"/>
        <v>9.9999997764825821E-3</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14"/>
        <v>0</v>
      </c>
      <c r="H1381" s="2">
        <f t="shared" si="1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14"/>
        <v>0</v>
      </c>
      <c r="H1382" s="2">
        <f t="shared" si="1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1529064</v>
      </c>
      <c r="D1383" s="1">
        <f>'RAS-funkcijski'!E89</f>
        <v>103125</v>
      </c>
      <c r="E1383" s="1">
        <v>0</v>
      </c>
      <c r="F1383" s="1">
        <v>0</v>
      </c>
      <c r="G1383" s="2">
        <f t="shared" si="14"/>
        <v>147501.69</v>
      </c>
      <c r="H1383" s="2">
        <f t="shared" si="1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27000</v>
      </c>
      <c r="D1384" s="1">
        <f>'RAS-funkcijski'!E90</f>
        <v>100000</v>
      </c>
      <c r="E1384" s="1">
        <v>0</v>
      </c>
      <c r="F1384" s="1">
        <v>0</v>
      </c>
      <c r="G1384" s="2">
        <f t="shared" si="14"/>
        <v>19522</v>
      </c>
      <c r="H1384" s="2">
        <f t="shared" si="1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14"/>
        <v>0</v>
      </c>
      <c r="H1385" s="2">
        <f t="shared" si="1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27000</v>
      </c>
      <c r="D1386" s="1">
        <f>'RAS-funkcijski'!E92</f>
        <v>100000</v>
      </c>
      <c r="E1386" s="1">
        <v>0</v>
      </c>
      <c r="F1386" s="1">
        <v>0</v>
      </c>
      <c r="G1386" s="2">
        <f t="shared" si="14"/>
        <v>19976</v>
      </c>
      <c r="H1386" s="2">
        <f t="shared" si="1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14"/>
        <v>0</v>
      </c>
      <c r="H1387" s="2">
        <f t="shared" si="1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14"/>
        <v>0</v>
      </c>
      <c r="H1388" s="2">
        <f t="shared" si="1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14"/>
        <v>0</v>
      </c>
      <c r="H1389" s="2">
        <f t="shared" si="1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14"/>
        <v>0</v>
      </c>
      <c r="H1390" s="2">
        <f t="shared" si="1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14"/>
        <v>0</v>
      </c>
      <c r="H1391" s="2">
        <f t="shared" si="1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14"/>
        <v>0</v>
      </c>
      <c r="H1392" s="2">
        <f t="shared" si="1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6865</v>
      </c>
      <c r="D1393" s="1">
        <f>'RAS-funkcijski'!E99</f>
        <v>3125</v>
      </c>
      <c r="E1393" s="1">
        <v>0</v>
      </c>
      <c r="F1393" s="1">
        <v>0</v>
      </c>
      <c r="G1393" s="2">
        <f t="shared" si="14"/>
        <v>1245.925</v>
      </c>
      <c r="H1393" s="2">
        <f t="shared" si="1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3125</v>
      </c>
      <c r="E1394" s="1">
        <v>0</v>
      </c>
      <c r="F1394" s="1">
        <v>0</v>
      </c>
      <c r="G1394" s="2">
        <f t="shared" si="14"/>
        <v>600</v>
      </c>
      <c r="H1394" s="2">
        <f t="shared" si="1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6865</v>
      </c>
      <c r="D1395" s="1">
        <f>'RAS-funkcijski'!E101</f>
        <v>0</v>
      </c>
      <c r="E1395" s="1">
        <v>0</v>
      </c>
      <c r="F1395" s="1">
        <v>0</v>
      </c>
      <c r="G1395" s="2">
        <f t="shared" si="14"/>
        <v>665.90499999999997</v>
      </c>
      <c r="H1395" s="2">
        <f t="shared" si="1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14"/>
        <v>0</v>
      </c>
      <c r="H1396" s="2">
        <f t="shared" si="1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14"/>
        <v>0</v>
      </c>
      <c r="H1397" s="2">
        <f t="shared" si="1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14"/>
        <v>0</v>
      </c>
      <c r="H1398" s="2">
        <f t="shared" si="1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14"/>
        <v>0</v>
      </c>
      <c r="H1399" s="2">
        <f t="shared" si="1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1495199</v>
      </c>
      <c r="D1400" s="1">
        <f>'RAS-funkcijski'!E106</f>
        <v>0</v>
      </c>
      <c r="E1400" s="1">
        <v>0</v>
      </c>
      <c r="F1400" s="1">
        <v>0</v>
      </c>
      <c r="G1400" s="2">
        <f t="shared" si="14"/>
        <v>152510.29799999998</v>
      </c>
      <c r="H1400" s="2">
        <f t="shared" si="1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42222886</v>
      </c>
      <c r="D1401" s="1">
        <f>'RAS-funkcijski'!E107</f>
        <v>29142881.400000002</v>
      </c>
      <c r="E1401" s="1">
        <v>0</v>
      </c>
      <c r="F1401" s="1">
        <v>0</v>
      </c>
      <c r="G1401" s="2">
        <f t="shared" si="14"/>
        <v>10352390.826400001</v>
      </c>
      <c r="H1401" s="2">
        <f t="shared" si="17"/>
        <v>0.40000000223517418</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29123551</v>
      </c>
      <c r="D1402" s="1">
        <f>'RAS-funkcijski'!E108</f>
        <v>16087974.32</v>
      </c>
      <c r="E1402" s="1">
        <v>0</v>
      </c>
      <c r="F1402" s="1">
        <v>0</v>
      </c>
      <c r="G1402" s="2">
        <f t="shared" si="14"/>
        <v>6375147.9625599999</v>
      </c>
      <c r="H1402" s="2">
        <f t="shared" si="17"/>
        <v>0.32000000029802322</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12247590</v>
      </c>
      <c r="D1403" s="1">
        <f>'RAS-funkcijski'!E109</f>
        <v>11829151.92</v>
      </c>
      <c r="E1403" s="1">
        <v>0</v>
      </c>
      <c r="F1403" s="1">
        <v>0</v>
      </c>
      <c r="G1403" s="2">
        <f t="shared" si="14"/>
        <v>3770118.8531999998</v>
      </c>
      <c r="H1403" s="2">
        <f t="shared" si="17"/>
        <v>8.0000000074505806E-2</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14"/>
        <v>0</v>
      </c>
      <c r="H1404" s="2">
        <f t="shared" si="1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851745</v>
      </c>
      <c r="D1405" s="1">
        <f>'RAS-funkcijski'!E111</f>
        <v>1225755.1599999999</v>
      </c>
      <c r="E1405" s="1">
        <v>0</v>
      </c>
      <c r="F1405" s="1">
        <v>0</v>
      </c>
      <c r="G1405" s="2">
        <f t="shared" si="14"/>
        <v>353448.31923999998</v>
      </c>
      <c r="H1405" s="2">
        <f t="shared" si="17"/>
        <v>0.15999999991618097</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14"/>
        <v>0</v>
      </c>
      <c r="H1406" s="2">
        <f t="shared" si="1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14"/>
        <v>0</v>
      </c>
      <c r="H1407" s="2">
        <f t="shared" si="1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138548532</v>
      </c>
      <c r="D1408" s="1">
        <f>'RAS-funkcijski'!E114</f>
        <v>118909560.27</v>
      </c>
      <c r="E1408" s="1">
        <v>0</v>
      </c>
      <c r="F1408" s="1">
        <v>0</v>
      </c>
      <c r="G1408" s="2">
        <f t="shared" si="14"/>
        <v>41400441.779399998</v>
      </c>
      <c r="H1408" s="2">
        <f t="shared" si="17"/>
        <v>0.26999999582767487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80442970</v>
      </c>
      <c r="D1409" s="1">
        <f>'RAS-funkcijski'!E115</f>
        <v>88449489.200000003</v>
      </c>
      <c r="E1409" s="1">
        <v>0</v>
      </c>
      <c r="F1409" s="1">
        <v>0</v>
      </c>
      <c r="G1409" s="2">
        <f t="shared" si="14"/>
        <v>28564956.272399999</v>
      </c>
      <c r="H1409" s="2">
        <f t="shared" si="17"/>
        <v>0.20000000298023224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16607515</v>
      </c>
      <c r="D1410" s="1">
        <f>'RAS-funkcijski'!E116</f>
        <v>19620274.059999999</v>
      </c>
      <c r="E1410" s="1">
        <v>0</v>
      </c>
      <c r="F1410" s="1">
        <v>0</v>
      </c>
      <c r="G1410" s="2">
        <f t="shared" si="14"/>
        <v>6254983.0694399998</v>
      </c>
      <c r="H1410" s="2">
        <f t="shared" si="17"/>
        <v>5.9999998658895493E-2</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63835455</v>
      </c>
      <c r="D1411" s="1">
        <f>'RAS-funkcijski'!E117</f>
        <v>68829215.140000001</v>
      </c>
      <c r="E1411" s="1">
        <v>0</v>
      </c>
      <c r="F1411" s="1">
        <v>0</v>
      </c>
      <c r="G1411" s="2">
        <f t="shared" si="14"/>
        <v>22768809.03664</v>
      </c>
      <c r="H1411" s="2">
        <f t="shared" si="17"/>
        <v>0.14000000059604645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15281231</v>
      </c>
      <c r="D1412" s="1">
        <f>'RAS-funkcijski'!E118</f>
        <v>3852844.58</v>
      </c>
      <c r="E1412" s="1">
        <v>0</v>
      </c>
      <c r="F1412" s="1">
        <v>0</v>
      </c>
      <c r="G1412" s="2">
        <f t="shared" si="14"/>
        <v>2620508.89824</v>
      </c>
      <c r="H1412" s="2">
        <f t="shared" si="17"/>
        <v>0.41999999992549419</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996200.6</v>
      </c>
      <c r="E1413" s="1">
        <v>0</v>
      </c>
      <c r="F1413" s="1">
        <v>0</v>
      </c>
      <c r="G1413" s="2">
        <f t="shared" si="14"/>
        <v>229126.13800000001</v>
      </c>
      <c r="H1413" s="2">
        <f t="shared" si="17"/>
        <v>0.40000000002328306</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15281231</v>
      </c>
      <c r="D1414" s="1">
        <f>'RAS-funkcijski'!E120</f>
        <v>2856643.98</v>
      </c>
      <c r="E1414" s="1">
        <v>0</v>
      </c>
      <c r="F1414" s="1">
        <v>0</v>
      </c>
      <c r="G1414" s="2">
        <f t="shared" si="14"/>
        <v>2435364.19936</v>
      </c>
      <c r="H1414" s="2">
        <f t="shared" si="17"/>
        <v>2.0000000018626451E-2</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14"/>
        <v>0</v>
      </c>
      <c r="H1415" s="2">
        <f t="shared" si="1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40294220</v>
      </c>
      <c r="D1416" s="1">
        <f>'RAS-funkcijski'!E122</f>
        <v>23896169.170000002</v>
      </c>
      <c r="E1416" s="1">
        <v>0</v>
      </c>
      <c r="F1416" s="1">
        <v>0</v>
      </c>
      <c r="G1416" s="2">
        <f t="shared" si="14"/>
        <v>10394213.884120001</v>
      </c>
      <c r="H1416" s="2">
        <f t="shared" si="17"/>
        <v>0.17000000178813934</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38733970</v>
      </c>
      <c r="D1417" s="1">
        <f>'RAS-funkcijski'!E123</f>
        <v>22137827.420000002</v>
      </c>
      <c r="E1417" s="1">
        <v>0</v>
      </c>
      <c r="F1417" s="1">
        <v>0</v>
      </c>
      <c r="G1417" s="2">
        <f t="shared" si="14"/>
        <v>9878145.3559600003</v>
      </c>
      <c r="H1417" s="2">
        <f t="shared" si="17"/>
        <v>0.42000000178813934</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1560250</v>
      </c>
      <c r="D1418" s="1">
        <f>'RAS-funkcijski'!E124</f>
        <v>1758341.75</v>
      </c>
      <c r="E1418" s="1">
        <v>0</v>
      </c>
      <c r="F1418" s="1">
        <v>0</v>
      </c>
      <c r="G1418" s="2">
        <f t="shared" si="14"/>
        <v>609232.02</v>
      </c>
      <c r="H1418" s="2">
        <f t="shared" si="17"/>
        <v>0.25</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116390</v>
      </c>
      <c r="D1419" s="1">
        <f>'RAS-funkcijski'!E125</f>
        <v>95743</v>
      </c>
      <c r="E1419" s="1">
        <v>0</v>
      </c>
      <c r="F1419" s="1">
        <v>0</v>
      </c>
      <c r="G1419" s="2">
        <f t="shared" si="14"/>
        <v>37252.995999999999</v>
      </c>
      <c r="H1419" s="2">
        <f t="shared" si="1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2413721</v>
      </c>
      <c r="D1420" s="1">
        <f>'RAS-funkcijski'!E126</f>
        <v>2615314.3199999998</v>
      </c>
      <c r="E1420" s="1">
        <v>0</v>
      </c>
      <c r="F1420" s="1">
        <v>0</v>
      </c>
      <c r="G1420" s="2">
        <f t="shared" si="14"/>
        <v>932610.65607999987</v>
      </c>
      <c r="H1420" s="2">
        <f t="shared" si="17"/>
        <v>0.31999999983236194</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14"/>
        <v>0</v>
      </c>
      <c r="H1421" s="2">
        <f t="shared" si="1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14"/>
        <v>0</v>
      </c>
      <c r="H1422" s="2">
        <f t="shared" si="1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8436418</v>
      </c>
      <c r="D1423" s="1">
        <f>'RAS-funkcijski'!E129</f>
        <v>7407393.54</v>
      </c>
      <c r="E1423" s="1">
        <v>0</v>
      </c>
      <c r="F1423" s="1">
        <v>0</v>
      </c>
      <c r="G1423" s="2">
        <f t="shared" si="14"/>
        <v>2906400.6349999998</v>
      </c>
      <c r="H1423" s="2">
        <f t="shared" si="17"/>
        <v>0.4599999999627471</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8150</v>
      </c>
      <c r="D1424" s="1">
        <f>'RAS-funkcijski'!E130</f>
        <v>21800</v>
      </c>
      <c r="E1424" s="1">
        <v>0</v>
      </c>
      <c r="F1424" s="1">
        <v>0</v>
      </c>
      <c r="G1424" s="2">
        <f t="shared" si="14"/>
        <v>6520.5</v>
      </c>
      <c r="H1424" s="2">
        <f t="shared" si="1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21800</v>
      </c>
      <c r="E1425" s="1">
        <v>0</v>
      </c>
      <c r="F1425" s="1">
        <v>0</v>
      </c>
      <c r="G1425" s="2">
        <f t="shared" si="14"/>
        <v>5537.2</v>
      </c>
      <c r="H1425" s="2">
        <f t="shared" si="1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8150</v>
      </c>
      <c r="D1426" s="1">
        <f>'RAS-funkcijski'!E132</f>
        <v>0</v>
      </c>
      <c r="E1426" s="1">
        <v>0</v>
      </c>
      <c r="F1426" s="1">
        <v>0</v>
      </c>
      <c r="G1426" s="2">
        <f t="shared" si="14"/>
        <v>1043.2</v>
      </c>
      <c r="H1426" s="2">
        <f t="shared" si="1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1008248</v>
      </c>
      <c r="D1427" s="1">
        <f>'RAS-funkcijski'!E133</f>
        <v>817565.95</v>
      </c>
      <c r="E1427" s="1">
        <v>0</v>
      </c>
      <c r="F1427" s="1">
        <v>0</v>
      </c>
      <c r="G1427" s="2">
        <f t="shared" si="14"/>
        <v>340996.00709999999</v>
      </c>
      <c r="H1427" s="2">
        <f t="shared" si="17"/>
        <v>5.0000000046566129E-2</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14"/>
        <v>0</v>
      </c>
      <c r="H1428" s="2">
        <f t="shared" si="1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5660944</v>
      </c>
      <c r="D1429" s="1">
        <f>'RAS-funkcijski'!E135</f>
        <v>3020569.97</v>
      </c>
      <c r="E1429" s="1">
        <v>0</v>
      </c>
      <c r="F1429" s="1">
        <v>0</v>
      </c>
      <c r="G1429" s="2">
        <f t="shared" si="14"/>
        <v>1532972.9961399999</v>
      </c>
      <c r="H1429" s="2">
        <f t="shared" si="17"/>
        <v>2.9999999795109034E-2</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14"/>
        <v>0</v>
      </c>
      <c r="H1430" s="2">
        <f t="shared" si="1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542029</v>
      </c>
      <c r="D1431" s="1">
        <f>'RAS-funkcijski'!E137</f>
        <v>601977.56000000006</v>
      </c>
      <c r="E1431" s="1">
        <v>0</v>
      </c>
      <c r="F1431" s="1">
        <v>0</v>
      </c>
      <c r="G1431" s="2">
        <f t="shared" si="14"/>
        <v>232215.88796000002</v>
      </c>
      <c r="H1431" s="2">
        <f t="shared" si="17"/>
        <v>0.43999999994412065</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1217047</v>
      </c>
      <c r="D1432" s="1">
        <f>'RAS-funkcijski'!E138</f>
        <v>2837176.82</v>
      </c>
      <c r="E1432" s="1">
        <v>0</v>
      </c>
      <c r="F1432" s="1">
        <v>0</v>
      </c>
      <c r="G1432" s="2">
        <f t="shared" si="14"/>
        <v>923447.68576000002</v>
      </c>
      <c r="H1432" s="2">
        <f t="shared" si="17"/>
        <v>0.18000000016763806</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14"/>
        <v>0</v>
      </c>
      <c r="H1433" s="2">
        <f t="shared" si="1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108303.24</v>
      </c>
      <c r="E1434" s="1">
        <v>0</v>
      </c>
      <c r="F1434" s="1">
        <v>0</v>
      </c>
      <c r="G1434" s="2">
        <f t="shared" si="14"/>
        <v>29458.481280000004</v>
      </c>
      <c r="H1434" s="2">
        <f t="shared" si="17"/>
        <v>0.24000000000523869</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290311902</v>
      </c>
      <c r="D1435" s="13">
        <f>'RAS-funkcijski'!E141</f>
        <v>233083773.99999997</v>
      </c>
      <c r="E1435" s="13">
        <v>0</v>
      </c>
      <c r="F1435" s="13">
        <v>0</v>
      </c>
      <c r="G1435" s="14">
        <f t="shared" si="14"/>
        <v>103637684.65000001</v>
      </c>
      <c r="H1435" s="14">
        <f t="shared" si="17"/>
        <v>2.9802322387695313E-8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28579093.680000003</v>
      </c>
      <c r="D1436" s="6">
        <f>'P-VRIO'!E5</f>
        <v>27556705.609999999</v>
      </c>
      <c r="E1436" s="6">
        <v>0</v>
      </c>
      <c r="F1436" s="6">
        <v>0</v>
      </c>
      <c r="G1436" s="7">
        <f t="shared" si="14"/>
        <v>83692.5049</v>
      </c>
      <c r="H1436" s="7">
        <f t="shared" si="17"/>
        <v>0.70999999716877937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2550156.2799999998</v>
      </c>
      <c r="D1437" s="1">
        <f>'P-VRIO'!E6</f>
        <v>2401636.8499999996</v>
      </c>
      <c r="E1437" s="1">
        <v>0</v>
      </c>
      <c r="F1437" s="1">
        <v>0</v>
      </c>
      <c r="G1437" s="2">
        <f t="shared" si="14"/>
        <v>14706.859959999998</v>
      </c>
      <c r="H1437" s="2">
        <f t="shared" si="17"/>
        <v>0.43000000016763806</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332213.98</v>
      </c>
      <c r="D1438" s="1">
        <f>'P-VRIO'!E7</f>
        <v>183694.55</v>
      </c>
      <c r="E1438" s="1">
        <v>0</v>
      </c>
      <c r="F1438" s="1">
        <v>0</v>
      </c>
      <c r="G1438" s="2">
        <f t="shared" si="14"/>
        <v>2098.8092399999996</v>
      </c>
      <c r="H1438" s="2">
        <f t="shared" si="17"/>
        <v>0.47000000003026798</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14"/>
        <v>0</v>
      </c>
      <c r="H1439" s="2">
        <f t="shared" si="17"/>
        <v>0</v>
      </c>
      <c r="I1439" s="10">
        <f t="shared" ref="I1439:I1444" si="1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332213.98</v>
      </c>
      <c r="D1440" s="1">
        <f>'P-VRIO'!E9</f>
        <v>183694.55</v>
      </c>
      <c r="E1440" s="1">
        <v>0</v>
      </c>
      <c r="F1440" s="1">
        <v>0</v>
      </c>
      <c r="G1440" s="2">
        <f t="shared" si="14"/>
        <v>3498.0153999999998</v>
      </c>
      <c r="H1440" s="2">
        <f t="shared" si="17"/>
        <v>0.47000000003026798</v>
      </c>
      <c r="I1440" s="10">
        <f t="shared" si="18"/>
        <v>1644.0672381058778</v>
      </c>
      <c r="J1440" s="2">
        <f>IF(AND(Skriveni!C1440&lt;&gt;0,Skriveni!D1440&lt;&gt;0),1,0)</f>
        <v>1</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14"/>
        <v>0</v>
      </c>
      <c r="H1441" s="2">
        <f t="shared" si="17"/>
        <v>0</v>
      </c>
      <c r="I1441" s="10">
        <f t="shared" si="1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14"/>
        <v>0</v>
      </c>
      <c r="H1442" s="2">
        <f t="shared" si="17"/>
        <v>0</v>
      </c>
      <c r="I1442" s="10">
        <f t="shared" si="1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14"/>
        <v>0</v>
      </c>
      <c r="H1443" s="2">
        <f t="shared" si="17"/>
        <v>0</v>
      </c>
      <c r="I1443" s="10">
        <f t="shared" si="1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14"/>
        <v>0</v>
      </c>
      <c r="H1444" s="2">
        <f t="shared" si="17"/>
        <v>0</v>
      </c>
      <c r="I1444" s="10">
        <f t="shared" si="1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2217942.2999999998</v>
      </c>
      <c r="D1445" s="1">
        <f>'P-VRIO'!E14</f>
        <v>2217942.2999999998</v>
      </c>
      <c r="E1445" s="1">
        <v>0</v>
      </c>
      <c r="F1445" s="1">
        <v>0</v>
      </c>
      <c r="G1445" s="2">
        <f t="shared" si="14"/>
        <v>66538.269</v>
      </c>
      <c r="H1445" s="2">
        <f t="shared" si="17"/>
        <v>0.59999999962747097</v>
      </c>
      <c r="I1445" s="10">
        <v>0</v>
      </c>
      <c r="J1445" s="2">
        <f>IF(AND(Skriveni!C1445&lt;&gt;0,Skriveni!D1445&lt;&gt;0),1,0)</f>
        <v>1</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14"/>
        <v>0</v>
      </c>
      <c r="H1446" s="2">
        <f t="shared" si="17"/>
        <v>0</v>
      </c>
      <c r="I1446" s="10">
        <f t="shared" ref="I1446:I1452" si="1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14"/>
        <v>0</v>
      </c>
      <c r="H1447" s="2">
        <f t="shared" si="17"/>
        <v>0</v>
      </c>
      <c r="I1447" s="10">
        <f t="shared" si="1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14"/>
        <v>0</v>
      </c>
      <c r="H1448" s="2">
        <f t="shared" si="17"/>
        <v>0</v>
      </c>
      <c r="I1448" s="10">
        <f t="shared" si="1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14"/>
        <v>0</v>
      </c>
      <c r="H1449" s="2">
        <f t="shared" si="17"/>
        <v>0</v>
      </c>
      <c r="I1449" s="10">
        <f t="shared" si="1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14"/>
        <v>0</v>
      </c>
      <c r="H1450" s="2">
        <f t="shared" si="17"/>
        <v>0</v>
      </c>
      <c r="I1450" s="10">
        <f t="shared" si="1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2217942.2999999998</v>
      </c>
      <c r="D1451" s="1">
        <f>'P-VRIO'!E20</f>
        <v>2217942.2999999998</v>
      </c>
      <c r="E1451" s="1">
        <v>0</v>
      </c>
      <c r="F1451" s="1">
        <v>0</v>
      </c>
      <c r="G1451" s="2">
        <f t="shared" si="14"/>
        <v>106461.23039999999</v>
      </c>
      <c r="H1451" s="2">
        <f t="shared" si="17"/>
        <v>0.59999999962747097</v>
      </c>
      <c r="I1451" s="10">
        <f t="shared" si="19"/>
        <v>63876.738200340093</v>
      </c>
      <c r="J1451" s="2">
        <f>IF(AND(Skriveni!C1451&lt;&gt;0,Skriveni!D1451&lt;&gt;0),1,0)</f>
        <v>1</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14"/>
        <v>0</v>
      </c>
      <c r="H1452" s="2">
        <f t="shared" si="17"/>
        <v>0</v>
      </c>
      <c r="I1452" s="10">
        <f t="shared" si="1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26028937.400000002</v>
      </c>
      <c r="D1453" s="1">
        <f>'P-VRIO'!E22</f>
        <v>25155068.760000002</v>
      </c>
      <c r="E1453" s="1">
        <v>0</v>
      </c>
      <c r="F1453" s="1">
        <v>0</v>
      </c>
      <c r="G1453" s="2">
        <f t="shared" si="14"/>
        <v>1374103.3485600001</v>
      </c>
      <c r="H1453" s="2">
        <f t="shared" si="17"/>
        <v>0.64000000059604645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25983674.920000002</v>
      </c>
      <c r="D1454" s="1">
        <f>'P-VRIO'!E23</f>
        <v>25089953.780000001</v>
      </c>
      <c r="E1454" s="1">
        <v>0</v>
      </c>
      <c r="F1454" s="1">
        <v>0</v>
      </c>
      <c r="G1454" s="2">
        <f t="shared" si="14"/>
        <v>1447108.06712</v>
      </c>
      <c r="H1454" s="2">
        <f t="shared" si="17"/>
        <v>0.29999999701976776</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14000</v>
      </c>
      <c r="D1455" s="1">
        <f>'P-VRIO'!E24</f>
        <v>14000</v>
      </c>
      <c r="E1455" s="1">
        <v>0</v>
      </c>
      <c r="F1455" s="1">
        <v>0</v>
      </c>
      <c r="G1455" s="2">
        <f t="shared" si="14"/>
        <v>840</v>
      </c>
      <c r="H1455" s="2">
        <f t="shared" si="17"/>
        <v>0</v>
      </c>
      <c r="I1455" s="10">
        <f t="shared" ref="I1455:I1460" si="20">G1455*H1455</f>
        <v>0</v>
      </c>
      <c r="J1455" s="2">
        <f>IF(AND(Skriveni!C1455&lt;&gt;0,Skriveni!D1455&lt;&gt;0),1,0)</f>
        <v>1</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25968124.920000002</v>
      </c>
      <c r="D1456" s="1">
        <f>'P-VRIO'!E25</f>
        <v>25075953.780000001</v>
      </c>
      <c r="E1456" s="1">
        <v>0</v>
      </c>
      <c r="F1456" s="1">
        <v>0</v>
      </c>
      <c r="G1456" s="2">
        <f t="shared" si="14"/>
        <v>1598520.6820800002</v>
      </c>
      <c r="H1456" s="2">
        <f t="shared" si="17"/>
        <v>0.29999999701976776</v>
      </c>
      <c r="I1456" s="10">
        <f t="shared" si="20"/>
        <v>479556.19986003719</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14"/>
        <v>0</v>
      </c>
      <c r="H1457" s="2">
        <f t="shared" si="17"/>
        <v>0</v>
      </c>
      <c r="I1457" s="10">
        <f t="shared" si="2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1550</v>
      </c>
      <c r="D1458" s="1">
        <f>'P-VRIO'!E27</f>
        <v>0</v>
      </c>
      <c r="E1458" s="1">
        <v>0</v>
      </c>
      <c r="F1458" s="1">
        <v>0</v>
      </c>
      <c r="G1458" s="2">
        <f t="shared" si="14"/>
        <v>35.65</v>
      </c>
      <c r="H1458" s="2">
        <f t="shared" si="17"/>
        <v>0</v>
      </c>
      <c r="I1458" s="10">
        <f t="shared" si="2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14"/>
        <v>0</v>
      </c>
      <c r="H1459" s="2">
        <f t="shared" si="17"/>
        <v>0</v>
      </c>
      <c r="I1459" s="10">
        <f t="shared" si="2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14"/>
        <v>0</v>
      </c>
      <c r="H1460" s="2">
        <f t="shared" si="17"/>
        <v>0</v>
      </c>
      <c r="I1460" s="10">
        <f t="shared" si="2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45262.48</v>
      </c>
      <c r="D1461" s="1">
        <f>'P-VRIO'!E30</f>
        <v>65114.98</v>
      </c>
      <c r="E1461" s="1">
        <v>0</v>
      </c>
      <c r="F1461" s="1">
        <v>0</v>
      </c>
      <c r="G1461" s="2">
        <f t="shared" si="14"/>
        <v>4562.8034399999997</v>
      </c>
      <c r="H1461" s="2">
        <f t="shared" si="17"/>
        <v>0.5</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14"/>
        <v>0</v>
      </c>
      <c r="H1462" s="2">
        <f t="shared" si="17"/>
        <v>0</v>
      </c>
      <c r="I1462" s="10">
        <f t="shared" ref="I1462:I1468" si="2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14"/>
        <v>0</v>
      </c>
      <c r="H1463" s="2">
        <f t="shared" si="17"/>
        <v>0</v>
      </c>
      <c r="I1463" s="10">
        <f t="shared" si="2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14"/>
        <v>0</v>
      </c>
      <c r="H1464" s="2">
        <f t="shared" si="17"/>
        <v>0</v>
      </c>
      <c r="I1464" s="10">
        <f t="shared" si="2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14"/>
        <v>0</v>
      </c>
      <c r="H1465" s="2">
        <f t="shared" si="17"/>
        <v>0</v>
      </c>
      <c r="I1465" s="10">
        <f t="shared" si="2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14"/>
        <v>0</v>
      </c>
      <c r="H1466" s="2">
        <f t="shared" si="17"/>
        <v>0</v>
      </c>
      <c r="I1466" s="10">
        <f t="shared" si="2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45262.48</v>
      </c>
      <c r="D1467" s="1">
        <f>'P-VRIO'!E36</f>
        <v>65114.98</v>
      </c>
      <c r="E1467" s="1">
        <v>0</v>
      </c>
      <c r="F1467" s="1">
        <v>0</v>
      </c>
      <c r="G1467" s="2">
        <f t="shared" si="14"/>
        <v>5615.7580800000005</v>
      </c>
      <c r="H1467" s="2">
        <f t="shared" si="17"/>
        <v>0.5</v>
      </c>
      <c r="I1467" s="10">
        <f t="shared" si="21"/>
        <v>2807.8790400000003</v>
      </c>
      <c r="J1467" s="2">
        <f>IF(AND(Skriveni!C1467&lt;&gt;0,Skriveni!D1467&lt;&gt;0),1,0)</f>
        <v>1</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14"/>
        <v>0</v>
      </c>
      <c r="H1468" s="2">
        <f t="shared" si="17"/>
        <v>0</v>
      </c>
      <c r="I1468" s="10">
        <f t="shared" si="2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14000</v>
      </c>
      <c r="D1469" s="1">
        <f>'P-VRIO'!E38</f>
        <v>14300</v>
      </c>
      <c r="E1469" s="1">
        <v>0</v>
      </c>
      <c r="F1469" s="1">
        <v>0</v>
      </c>
      <c r="G1469" s="2">
        <f t="shared" si="14"/>
        <v>1448.4</v>
      </c>
      <c r="H1469" s="2">
        <f t="shared" si="1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300</v>
      </c>
      <c r="E1470" s="1">
        <v>0</v>
      </c>
      <c r="F1470" s="1">
        <v>0</v>
      </c>
      <c r="G1470" s="2">
        <f t="shared" si="14"/>
        <v>21.000000000000004</v>
      </c>
      <c r="H1470" s="2">
        <f t="shared" si="1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14"/>
        <v>0</v>
      </c>
      <c r="H1471" s="2">
        <f t="shared" si="17"/>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300</v>
      </c>
      <c r="E1472" s="1">
        <v>0</v>
      </c>
      <c r="F1472" s="1">
        <v>0</v>
      </c>
      <c r="G1472" s="2">
        <f t="shared" si="14"/>
        <v>22.2</v>
      </c>
      <c r="H1472" s="2">
        <f t="shared" si="17"/>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14"/>
        <v>0</v>
      </c>
      <c r="H1473" s="2">
        <f t="shared" si="17"/>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14"/>
        <v>0</v>
      </c>
      <c r="H1474" s="2">
        <f t="shared" si="17"/>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14000</v>
      </c>
      <c r="D1475" s="1">
        <f>'P-VRIO'!E44</f>
        <v>14000</v>
      </c>
      <c r="E1475" s="1">
        <v>0</v>
      </c>
      <c r="F1475" s="1">
        <v>0</v>
      </c>
      <c r="G1475" s="2">
        <f t="shared" si="14"/>
        <v>1680</v>
      </c>
      <c r="H1475" s="2">
        <f t="shared" si="1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14"/>
        <v>0</v>
      </c>
      <c r="H1476" s="2">
        <f t="shared" si="17"/>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14000</v>
      </c>
      <c r="D1477" s="1">
        <f>'P-VRIO'!E46</f>
        <v>14000</v>
      </c>
      <c r="E1477" s="1">
        <v>0</v>
      </c>
      <c r="F1477" s="1">
        <v>0</v>
      </c>
      <c r="G1477" s="2">
        <f t="shared" si="14"/>
        <v>1764</v>
      </c>
      <c r="H1477" s="2">
        <f t="shared" si="17"/>
        <v>0</v>
      </c>
      <c r="I1477" s="10">
        <f>G1477*H1477</f>
        <v>0</v>
      </c>
      <c r="J1477" s="2">
        <f>IF(AND(Skriveni!C1477&lt;&gt;0,Skriveni!D1477&lt;&gt;0),1,0)</f>
        <v>1</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14"/>
        <v>0</v>
      </c>
      <c r="H1478" s="2">
        <f t="shared" si="17"/>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14"/>
        <v>0</v>
      </c>
      <c r="H1479" s="14">
        <f t="shared" si="17"/>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23794289.219999999</v>
      </c>
      <c r="D1480" s="6"/>
      <c r="E1480" s="6">
        <v>0</v>
      </c>
      <c r="F1480" s="6">
        <v>0</v>
      </c>
      <c r="G1480" s="7">
        <f t="shared" ref="G1480:G1580" si="22">B1480/1000*C1480</f>
        <v>23794.289219999999</v>
      </c>
      <c r="H1480" s="7">
        <f t="shared" ref="H1480:H1580" si="23">ABS(C1480-ROUND(C1480,0))</f>
        <v>0.2199999988079071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266271006.53000006</v>
      </c>
      <c r="D1481" s="1">
        <v>0</v>
      </c>
      <c r="E1481" s="1">
        <v>0</v>
      </c>
      <c r="F1481" s="1">
        <v>0</v>
      </c>
      <c r="G1481" s="2">
        <f t="shared" si="22"/>
        <v>532542.01306000014</v>
      </c>
      <c r="H1481" s="2">
        <f t="shared" si="23"/>
        <v>0.46999993920326233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263753.24</v>
      </c>
      <c r="D1482" s="1">
        <v>0</v>
      </c>
      <c r="E1482" s="1">
        <v>0</v>
      </c>
      <c r="F1482" s="1">
        <v>0</v>
      </c>
      <c r="G1482" s="2">
        <f t="shared" si="22"/>
        <v>791.25972000000002</v>
      </c>
      <c r="H1482" s="2">
        <f t="shared" si="23"/>
        <v>0.23999999999068677</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231393857.53000003</v>
      </c>
      <c r="D1483" s="1">
        <v>0</v>
      </c>
      <c r="E1483" s="1">
        <v>0</v>
      </c>
      <c r="F1483" s="1">
        <v>0</v>
      </c>
      <c r="G1483" s="2">
        <f t="shared" si="22"/>
        <v>925575.43012000015</v>
      </c>
      <c r="H1483" s="2">
        <f t="shared" si="23"/>
        <v>0.46999996900558472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76103352.200000003</v>
      </c>
      <c r="D1484" s="1">
        <v>0</v>
      </c>
      <c r="E1484" s="1">
        <v>0</v>
      </c>
      <c r="F1484" s="1">
        <v>0</v>
      </c>
      <c r="G1484" s="2">
        <f t="shared" si="22"/>
        <v>380516.761</v>
      </c>
      <c r="H1484" s="2">
        <f t="shared" si="23"/>
        <v>0.20000000298023224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61118040.829999998</v>
      </c>
      <c r="D1485" s="1">
        <v>0</v>
      </c>
      <c r="E1485" s="1">
        <v>0</v>
      </c>
      <c r="F1485" s="1">
        <v>0</v>
      </c>
      <c r="G1485" s="2">
        <f t="shared" si="22"/>
        <v>366708.24498000002</v>
      </c>
      <c r="H1485" s="2">
        <f t="shared" si="23"/>
        <v>0.17000000178813934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464489.3</v>
      </c>
      <c r="D1486" s="1">
        <v>0</v>
      </c>
      <c r="E1486" s="1">
        <v>0</v>
      </c>
      <c r="F1486" s="1">
        <v>0</v>
      </c>
      <c r="G1486" s="2">
        <f t="shared" si="22"/>
        <v>3251.4250999999999</v>
      </c>
      <c r="H1486" s="2">
        <f t="shared" si="23"/>
        <v>0.29999999998835847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5750684.5300000003</v>
      </c>
      <c r="D1487" s="1">
        <v>0</v>
      </c>
      <c r="E1487" s="1">
        <v>0</v>
      </c>
      <c r="F1487" s="1">
        <v>0</v>
      </c>
      <c r="G1487" s="2">
        <f t="shared" si="22"/>
        <v>46005.476240000004</v>
      </c>
      <c r="H1487" s="2">
        <f t="shared" si="23"/>
        <v>0.46999999973922968</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7699618.75</v>
      </c>
      <c r="D1489" s="1">
        <v>0</v>
      </c>
      <c r="E1489" s="1">
        <v>0</v>
      </c>
      <c r="F1489" s="1">
        <v>0</v>
      </c>
      <c r="G1489" s="2">
        <f t="shared" si="22"/>
        <v>76996.1875</v>
      </c>
      <c r="H1489" s="2">
        <f t="shared" si="23"/>
        <v>0.25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1237460.43</v>
      </c>
      <c r="D1490" s="1">
        <v>0</v>
      </c>
      <c r="E1490" s="1">
        <v>0</v>
      </c>
      <c r="F1490" s="1">
        <v>0</v>
      </c>
      <c r="G1490" s="2">
        <f t="shared" si="22"/>
        <v>13612.064729999998</v>
      </c>
      <c r="H1490" s="2">
        <f t="shared" si="23"/>
        <v>0.42999999993480742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79020211.489999995</v>
      </c>
      <c r="D1491" s="1">
        <v>0</v>
      </c>
      <c r="E1491" s="1">
        <v>0</v>
      </c>
      <c r="F1491" s="1">
        <v>0</v>
      </c>
      <c r="G1491" s="2">
        <f t="shared" si="22"/>
        <v>948242.53787999996</v>
      </c>
      <c r="H1491" s="2">
        <f t="shared" si="23"/>
        <v>0.48999999463558197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30180173.02</v>
      </c>
      <c r="D1492" s="1">
        <v>0</v>
      </c>
      <c r="E1492" s="1">
        <v>0</v>
      </c>
      <c r="F1492" s="1">
        <v>0</v>
      </c>
      <c r="G1492" s="2">
        <f t="shared" si="22"/>
        <v>392342.24925999995</v>
      </c>
      <c r="H1492" s="2">
        <f t="shared" si="23"/>
        <v>1.9999999552965164E-2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4433222.74</v>
      </c>
      <c r="D1493" s="1">
        <v>0</v>
      </c>
      <c r="E1493" s="1">
        <v>0</v>
      </c>
      <c r="F1493" s="1">
        <v>0</v>
      </c>
      <c r="G1493" s="2">
        <f t="shared" si="22"/>
        <v>62065.118360000008</v>
      </c>
      <c r="H1493" s="2">
        <f t="shared" si="23"/>
        <v>0.25999999977648258</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22"/>
        <v>0</v>
      </c>
      <c r="H1494" s="2">
        <f t="shared" si="2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22"/>
        <v>0</v>
      </c>
      <c r="H1495" s="2">
        <f t="shared" si="2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22"/>
        <v>0</v>
      </c>
      <c r="H1496" s="2">
        <f t="shared" si="2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4433222.74</v>
      </c>
      <c r="D1497" s="1">
        <v>0</v>
      </c>
      <c r="E1497" s="1">
        <v>0</v>
      </c>
      <c r="F1497" s="1">
        <v>0</v>
      </c>
      <c r="G1497" s="2">
        <f t="shared" si="22"/>
        <v>79798.009319999997</v>
      </c>
      <c r="H1497" s="2">
        <f t="shared" si="23"/>
        <v>0.25999999977648258</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22"/>
        <v>0</v>
      </c>
      <c r="H1498" s="2">
        <f t="shared" si="2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273279543.79000002</v>
      </c>
      <c r="D1499" s="1">
        <v>0</v>
      </c>
      <c r="E1499" s="1">
        <v>0</v>
      </c>
      <c r="F1499" s="1">
        <v>0</v>
      </c>
      <c r="G1499" s="2">
        <f t="shared" si="22"/>
        <v>5465590.8758000005</v>
      </c>
      <c r="H1499" s="2">
        <f t="shared" si="23"/>
        <v>0.20999997854232788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32854.71</v>
      </c>
      <c r="D1500" s="1">
        <v>0</v>
      </c>
      <c r="E1500" s="1">
        <v>0</v>
      </c>
      <c r="F1500" s="1">
        <v>0</v>
      </c>
      <c r="G1500" s="2">
        <f t="shared" si="22"/>
        <v>689.94891000000007</v>
      </c>
      <c r="H1500" s="2">
        <f t="shared" si="23"/>
        <v>0.29000000000087311</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230665651.97999999</v>
      </c>
      <c r="D1501" s="1">
        <v>0</v>
      </c>
      <c r="E1501" s="1">
        <v>0</v>
      </c>
      <c r="F1501" s="1">
        <v>0</v>
      </c>
      <c r="G1501" s="2">
        <f t="shared" si="22"/>
        <v>5074644.343559999</v>
      </c>
      <c r="H1501" s="2">
        <f t="shared" si="23"/>
        <v>2.000001072883606E-2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75290768.590000004</v>
      </c>
      <c r="D1502" s="1">
        <v>0</v>
      </c>
      <c r="E1502" s="1">
        <v>0</v>
      </c>
      <c r="F1502" s="1">
        <v>0</v>
      </c>
      <c r="G1502" s="2">
        <f t="shared" si="22"/>
        <v>1731687.6775700001</v>
      </c>
      <c r="H1502" s="2">
        <f t="shared" si="23"/>
        <v>0.40999999642372131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60647157.600000001</v>
      </c>
      <c r="D1503" s="1">
        <v>0</v>
      </c>
      <c r="E1503" s="1">
        <v>0</v>
      </c>
      <c r="F1503" s="1">
        <v>0</v>
      </c>
      <c r="G1503" s="2">
        <f t="shared" si="22"/>
        <v>1455531.7824000001</v>
      </c>
      <c r="H1503" s="2">
        <f t="shared" si="23"/>
        <v>0.39999999850988388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482311.77</v>
      </c>
      <c r="D1504" s="1">
        <v>0</v>
      </c>
      <c r="E1504" s="1">
        <v>0</v>
      </c>
      <c r="F1504" s="1">
        <v>0</v>
      </c>
      <c r="G1504" s="2">
        <f t="shared" si="22"/>
        <v>12057.794250000001</v>
      </c>
      <c r="H1504" s="2">
        <f t="shared" si="23"/>
        <v>0.22999999998137355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5902987.4199999999</v>
      </c>
      <c r="D1505" s="1">
        <v>0</v>
      </c>
      <c r="E1505" s="1">
        <v>0</v>
      </c>
      <c r="F1505" s="1">
        <v>0</v>
      </c>
      <c r="G1505" s="2">
        <f t="shared" si="22"/>
        <v>153477.67291999998</v>
      </c>
      <c r="H1505" s="2">
        <f t="shared" si="23"/>
        <v>0.41999999992549419</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7496665.71</v>
      </c>
      <c r="D1507" s="1">
        <v>0</v>
      </c>
      <c r="E1507" s="1">
        <v>0</v>
      </c>
      <c r="F1507" s="1">
        <v>0</v>
      </c>
      <c r="G1507" s="2">
        <f t="shared" si="22"/>
        <v>209906.63988</v>
      </c>
      <c r="H1507" s="2">
        <f t="shared" si="23"/>
        <v>0.2900000000372529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1280292.57</v>
      </c>
      <c r="D1508" s="1">
        <v>0</v>
      </c>
      <c r="E1508" s="1">
        <v>0</v>
      </c>
      <c r="F1508" s="1">
        <v>0</v>
      </c>
      <c r="G1508" s="2">
        <f t="shared" si="22"/>
        <v>37128.484530000002</v>
      </c>
      <c r="H1508" s="2">
        <f t="shared" si="23"/>
        <v>0.42999999993480742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79565468.319999993</v>
      </c>
      <c r="D1509" s="1">
        <v>0</v>
      </c>
      <c r="E1509" s="1">
        <v>0</v>
      </c>
      <c r="F1509" s="1">
        <v>0</v>
      </c>
      <c r="G1509" s="2">
        <f t="shared" si="22"/>
        <v>2386964.0495999996</v>
      </c>
      <c r="H1509" s="2">
        <f t="shared" si="23"/>
        <v>0.31999999284744263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37978401.359999999</v>
      </c>
      <c r="D1510" s="1">
        <v>0</v>
      </c>
      <c r="E1510" s="1">
        <v>0</v>
      </c>
      <c r="F1510" s="1">
        <v>0</v>
      </c>
      <c r="G1510" s="2">
        <f t="shared" si="22"/>
        <v>1177330.4421599999</v>
      </c>
      <c r="H1510" s="2">
        <f t="shared" si="23"/>
        <v>0.35999999940395355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4602635.74</v>
      </c>
      <c r="D1511" s="1">
        <v>0</v>
      </c>
      <c r="E1511" s="1">
        <v>0</v>
      </c>
      <c r="F1511" s="1">
        <v>0</v>
      </c>
      <c r="G1511" s="2">
        <f t="shared" si="22"/>
        <v>147284.34368000002</v>
      </c>
      <c r="H1511" s="2">
        <f t="shared" si="23"/>
        <v>0.25999999977648258</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22"/>
        <v>0</v>
      </c>
      <c r="H1512" s="2">
        <f t="shared" si="2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22"/>
        <v>0</v>
      </c>
      <c r="H1513" s="2">
        <f t="shared" si="2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22"/>
        <v>0</v>
      </c>
      <c r="H1514" s="2">
        <f t="shared" si="2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4602635.74</v>
      </c>
      <c r="D1515" s="1">
        <v>0</v>
      </c>
      <c r="E1515" s="1">
        <v>0</v>
      </c>
      <c r="F1515" s="1">
        <v>0</v>
      </c>
      <c r="G1515" s="2">
        <f t="shared" si="22"/>
        <v>165694.88663999998</v>
      </c>
      <c r="H1515" s="2">
        <f t="shared" si="23"/>
        <v>0.25999999977648258</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22"/>
        <v>0</v>
      </c>
      <c r="H1516" s="2">
        <f t="shared" si="2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16785751.960000038</v>
      </c>
      <c r="D1517" s="1">
        <v>0</v>
      </c>
      <c r="E1517" s="1">
        <v>0</v>
      </c>
      <c r="F1517" s="1">
        <v>0</v>
      </c>
      <c r="G1517" s="2">
        <f t="shared" si="22"/>
        <v>637858.57448000147</v>
      </c>
      <c r="H1517" s="2">
        <f t="shared" si="23"/>
        <v>3.9999961853027344E-2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529778.57999999996</v>
      </c>
      <c r="D1518" s="1">
        <v>0</v>
      </c>
      <c r="E1518" s="1">
        <v>0</v>
      </c>
      <c r="F1518" s="1">
        <v>0</v>
      </c>
      <c r="G1518" s="2">
        <f t="shared" si="22"/>
        <v>20661.364619999997</v>
      </c>
      <c r="H1518" s="2">
        <f t="shared" si="23"/>
        <v>0.42000000004190952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62406.73</v>
      </c>
      <c r="D1519" s="1">
        <v>0</v>
      </c>
      <c r="E1519" s="1">
        <v>0</v>
      </c>
      <c r="F1519" s="1">
        <v>0</v>
      </c>
      <c r="G1519" s="2">
        <f t="shared" si="22"/>
        <v>2496.2692000000002</v>
      </c>
      <c r="H1519" s="2">
        <f t="shared" si="23"/>
        <v>0.26999999999679858</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22"/>
        <v>0</v>
      </c>
      <c r="H1520" s="2">
        <f t="shared" si="2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22"/>
        <v>0</v>
      </c>
      <c r="H1521" s="2">
        <f t="shared" si="2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62406.73</v>
      </c>
      <c r="D1522" s="1">
        <v>0</v>
      </c>
      <c r="E1522" s="1">
        <v>0</v>
      </c>
      <c r="F1522" s="1">
        <v>0</v>
      </c>
      <c r="G1522" s="2">
        <f t="shared" si="22"/>
        <v>2683.4893899999997</v>
      </c>
      <c r="H1522" s="2">
        <f t="shared" si="23"/>
        <v>0.26999999999679858</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22"/>
        <v>0</v>
      </c>
      <c r="H1523" s="2">
        <f t="shared" si="2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467371.85</v>
      </c>
      <c r="D1524" s="1">
        <v>0</v>
      </c>
      <c r="E1524" s="1">
        <v>0</v>
      </c>
      <c r="F1524" s="1">
        <v>0</v>
      </c>
      <c r="G1524" s="2">
        <f t="shared" si="22"/>
        <v>21031.733249999997</v>
      </c>
      <c r="H1524" s="2">
        <f t="shared" si="23"/>
        <v>0.15000000002328306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32562</v>
      </c>
      <c r="D1525" s="1">
        <v>0</v>
      </c>
      <c r="E1525" s="1">
        <v>0</v>
      </c>
      <c r="F1525" s="1">
        <v>0</v>
      </c>
      <c r="G1525" s="2">
        <f t="shared" si="22"/>
        <v>1497.8519999999999</v>
      </c>
      <c r="H1525" s="2">
        <f t="shared" si="2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32562</v>
      </c>
      <c r="D1526" s="1">
        <v>0</v>
      </c>
      <c r="E1526" s="1">
        <v>0</v>
      </c>
      <c r="F1526" s="1">
        <v>0</v>
      </c>
      <c r="G1526" s="2">
        <f t="shared" si="22"/>
        <v>1530.414</v>
      </c>
      <c r="H1526" s="2">
        <f t="shared" si="2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22"/>
        <v>0</v>
      </c>
      <c r="H1527" s="2">
        <f t="shared" si="2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22"/>
        <v>0</v>
      </c>
      <c r="H1528" s="2">
        <f t="shared" si="2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22"/>
        <v>0</v>
      </c>
      <c r="H1529" s="2">
        <f t="shared" si="2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266433.09999999998</v>
      </c>
      <c r="D1530" s="1">
        <v>0</v>
      </c>
      <c r="E1530" s="1">
        <v>0</v>
      </c>
      <c r="F1530" s="1">
        <v>0</v>
      </c>
      <c r="G1530" s="2">
        <f t="shared" si="22"/>
        <v>13588.088099999997</v>
      </c>
      <c r="H1530" s="2">
        <f t="shared" si="23"/>
        <v>9.9999999976716936E-2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266085.59999999998</v>
      </c>
      <c r="D1531" s="1">
        <v>0</v>
      </c>
      <c r="E1531" s="1">
        <v>0</v>
      </c>
      <c r="F1531" s="1">
        <v>0</v>
      </c>
      <c r="G1531" s="2">
        <f t="shared" si="22"/>
        <v>13836.451199999998</v>
      </c>
      <c r="H1531" s="2">
        <f t="shared" si="23"/>
        <v>0.40000000002328306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347.5</v>
      </c>
      <c r="D1532" s="1">
        <v>0</v>
      </c>
      <c r="E1532" s="1">
        <v>0</v>
      </c>
      <c r="F1532" s="1">
        <v>0</v>
      </c>
      <c r="G1532" s="2">
        <f t="shared" si="22"/>
        <v>18.4175</v>
      </c>
      <c r="H1532" s="2">
        <f t="shared" si="23"/>
        <v>0.5</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22"/>
        <v>0</v>
      </c>
      <c r="H1533" s="2">
        <f t="shared" si="2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22"/>
        <v>0</v>
      </c>
      <c r="H1534" s="2">
        <f t="shared" si="2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22"/>
        <v>0</v>
      </c>
      <c r="H1535" s="2">
        <f t="shared" si="2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22"/>
        <v>0</v>
      </c>
      <c r="H1536" s="2">
        <f t="shared" si="2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22"/>
        <v>0</v>
      </c>
      <c r="H1537" s="2">
        <f t="shared" si="23"/>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22"/>
        <v>0</v>
      </c>
      <c r="H1538" s="2">
        <f t="shared" si="23"/>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22"/>
        <v>0</v>
      </c>
      <c r="H1539" s="2">
        <f t="shared" si="23"/>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22"/>
        <v>0</v>
      </c>
      <c r="H1540" s="2">
        <f t="shared" si="23"/>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22"/>
        <v>0</v>
      </c>
      <c r="H1541" s="2">
        <f t="shared" si="23"/>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22"/>
        <v>0</v>
      </c>
      <c r="H1542" s="2">
        <f t="shared" si="23"/>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22"/>
        <v>0</v>
      </c>
      <c r="H1543" s="2">
        <f t="shared" si="23"/>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22"/>
        <v>0</v>
      </c>
      <c r="H1544" s="2">
        <f t="shared" si="23"/>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B1545/1000*C1545</f>
        <v>0</v>
      </c>
      <c r="H1545" s="2">
        <f>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B1546/1000*C1546</f>
        <v>0</v>
      </c>
      <c r="H1546" s="2">
        <f>ABS(C1546-ROUND(C1546,0))</f>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B1547/1000*C1547</f>
        <v>0</v>
      </c>
      <c r="H1547" s="2">
        <f>ABS(C1547-ROUND(C1547,0))</f>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B1548/1000*C1548</f>
        <v>0</v>
      </c>
      <c r="H1548" s="2">
        <f>ABS(C1548-ROUND(C1548,0))</f>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B1549/1000*C1549</f>
        <v>0</v>
      </c>
      <c r="H1549" s="2">
        <f>ABS(C1549-ROUND(C1549,0))</f>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22"/>
        <v>0</v>
      </c>
      <c r="H1550" s="2">
        <f t="shared" si="23"/>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22"/>
        <v>0</v>
      </c>
      <c r="H1551" s="2">
        <f t="shared" si="23"/>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22"/>
        <v>0</v>
      </c>
      <c r="H1552" s="2">
        <f t="shared" si="23"/>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22"/>
        <v>0</v>
      </c>
      <c r="H1553" s="2">
        <f t="shared" si="23"/>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22"/>
        <v>0</v>
      </c>
      <c r="H1554" s="2">
        <f t="shared" si="23"/>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21549.07</v>
      </c>
      <c r="D1555" s="1">
        <v>0</v>
      </c>
      <c r="E1555" s="1">
        <v>0</v>
      </c>
      <c r="F1555" s="1">
        <v>0</v>
      </c>
      <c r="G1555" s="2">
        <f t="shared" si="22"/>
        <v>1637.7293199999999</v>
      </c>
      <c r="H1555" s="2">
        <f t="shared" si="23"/>
        <v>6.9999999999708962E-2</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22"/>
        <v>0</v>
      </c>
      <c r="H1556" s="2">
        <f t="shared" si="23"/>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22"/>
        <v>0</v>
      </c>
      <c r="H1557" s="2">
        <f t="shared" si="23"/>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22"/>
        <v>0</v>
      </c>
      <c r="H1558" s="2">
        <f t="shared" si="23"/>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21549.07</v>
      </c>
      <c r="D1559" s="1">
        <v>0</v>
      </c>
      <c r="E1559" s="1">
        <v>0</v>
      </c>
      <c r="F1559" s="1">
        <v>0</v>
      </c>
      <c r="G1559" s="2">
        <f t="shared" si="22"/>
        <v>1723.9256</v>
      </c>
      <c r="H1559" s="2">
        <f t="shared" si="23"/>
        <v>6.9999999999708962E-2</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146827.68</v>
      </c>
      <c r="D1560" s="1">
        <v>0</v>
      </c>
      <c r="E1560" s="1">
        <v>0</v>
      </c>
      <c r="F1560" s="1">
        <v>0</v>
      </c>
      <c r="G1560" s="2">
        <f t="shared" si="22"/>
        <v>11893.042079999999</v>
      </c>
      <c r="H1560" s="2">
        <f t="shared" si="23"/>
        <v>0.32000000000698492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146827.68</v>
      </c>
      <c r="D1561" s="1">
        <v>0</v>
      </c>
      <c r="E1561" s="1">
        <v>0</v>
      </c>
      <c r="F1561" s="1">
        <v>0</v>
      </c>
      <c r="G1561" s="2">
        <f t="shared" si="22"/>
        <v>12039.86976</v>
      </c>
      <c r="H1561" s="2">
        <f t="shared" si="23"/>
        <v>0.32000000000698492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22"/>
        <v>0</v>
      </c>
      <c r="H1562" s="2">
        <f t="shared" si="23"/>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22"/>
        <v>0</v>
      </c>
      <c r="H1563" s="2">
        <f t="shared" si="23"/>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22"/>
        <v>0</v>
      </c>
      <c r="H1564" s="2">
        <f t="shared" si="23"/>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22"/>
        <v>0</v>
      </c>
      <c r="H1565" s="2">
        <f t="shared" si="23"/>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22"/>
        <v>0</v>
      </c>
      <c r="H1566" s="2">
        <f t="shared" si="23"/>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22"/>
        <v>0</v>
      </c>
      <c r="H1567" s="2">
        <f t="shared" si="23"/>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22"/>
        <v>0</v>
      </c>
      <c r="H1568" s="2">
        <f t="shared" si="23"/>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22"/>
        <v>0</v>
      </c>
      <c r="H1569" s="2">
        <f t="shared" si="23"/>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22"/>
        <v>0</v>
      </c>
      <c r="H1570" s="2">
        <f t="shared" si="23"/>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22"/>
        <v>0</v>
      </c>
      <c r="H1571" s="2">
        <f t="shared" si="23"/>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22"/>
        <v>0</v>
      </c>
      <c r="H1572" s="2">
        <f t="shared" si="23"/>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22"/>
        <v>0</v>
      </c>
      <c r="H1573" s="2">
        <f t="shared" si="23"/>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22"/>
        <v>0</v>
      </c>
      <c r="H1574" s="2">
        <f t="shared" si="23"/>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22"/>
        <v>0</v>
      </c>
      <c r="H1575" s="2">
        <f t="shared" si="23"/>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16255973.380000001</v>
      </c>
      <c r="D1576" s="1">
        <v>0</v>
      </c>
      <c r="E1576" s="1">
        <v>0</v>
      </c>
      <c r="F1576" s="1">
        <v>0</v>
      </c>
      <c r="G1576" s="2">
        <f t="shared" si="22"/>
        <v>1576829.4178600002</v>
      </c>
      <c r="H1576" s="2">
        <f t="shared" si="23"/>
        <v>0.38000000081956387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168491.8</v>
      </c>
      <c r="D1577" s="1">
        <v>0</v>
      </c>
      <c r="E1577" s="1">
        <v>0</v>
      </c>
      <c r="F1577" s="1">
        <v>0</v>
      </c>
      <c r="G1577" s="2">
        <f t="shared" si="22"/>
        <v>16512.196400000001</v>
      </c>
      <c r="H1577" s="2">
        <f t="shared" si="23"/>
        <v>0.20000000001164153</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15677413.34</v>
      </c>
      <c r="D1578" s="1">
        <v>0</v>
      </c>
      <c r="E1578" s="1">
        <v>0</v>
      </c>
      <c r="F1578" s="1">
        <v>0</v>
      </c>
      <c r="G1578" s="2">
        <f t="shared" si="22"/>
        <v>1552063.9206600001</v>
      </c>
      <c r="H1578" s="2">
        <f t="shared" si="23"/>
        <v>0.33999999985098839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78080.41</v>
      </c>
      <c r="D1579" s="1">
        <v>0</v>
      </c>
      <c r="E1579" s="1">
        <v>0</v>
      </c>
      <c r="F1579" s="1">
        <v>0</v>
      </c>
      <c r="G1579" s="2">
        <f t="shared" si="22"/>
        <v>7808.0410000000011</v>
      </c>
      <c r="H1579" s="2">
        <f t="shared" si="23"/>
        <v>0.41000000000349246</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331987.83</v>
      </c>
      <c r="D1580" s="13">
        <v>0</v>
      </c>
      <c r="E1580" s="13">
        <v>0</v>
      </c>
      <c r="F1580" s="13">
        <v>0</v>
      </c>
      <c r="G1580" s="14">
        <f t="shared" si="22"/>
        <v>33530.770830000001</v>
      </c>
      <c r="H1580" s="14">
        <f t="shared" si="23"/>
        <v>0.16999999998370185</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6"/>
      <c r="D2" s="4"/>
      <c r="E2" s="4"/>
      <c r="F2" s="4"/>
      <c r="G2" s="4"/>
      <c r="H2" s="4"/>
      <c r="I2" s="4"/>
      <c r="J2" s="4"/>
      <c r="K2" s="4"/>
      <c r="L2" s="4"/>
      <c r="M2" s="4"/>
      <c r="N2" s="4"/>
      <c r="O2" s="4"/>
      <c r="P2" s="4"/>
      <c r="Q2" s="4"/>
    </row>
    <row r="3" spans="1:17" ht="18.75" customHeight="1" x14ac:dyDescent="0.2">
      <c r="A3" s="42" t="s">
        <v>3300</v>
      </c>
      <c r="B3" s="386" t="s">
        <v>3301</v>
      </c>
      <c r="C3" s="376"/>
      <c r="D3" s="4"/>
      <c r="E3" s="4"/>
      <c r="F3" s="4"/>
      <c r="G3" s="4"/>
      <c r="H3" s="4"/>
      <c r="I3" s="4"/>
      <c r="J3" s="4"/>
      <c r="K3" s="4"/>
      <c r="L3" s="4"/>
      <c r="M3" s="4"/>
      <c r="N3" s="4"/>
      <c r="O3" s="4"/>
      <c r="P3" s="4"/>
      <c r="Q3" s="4"/>
    </row>
    <row r="4" spans="1:17" ht="37.5" hidden="1" customHeight="1" x14ac:dyDescent="0.2">
      <c r="A4" s="43" t="s">
        <v>3302</v>
      </c>
      <c r="B4" s="380" t="s">
        <v>3303</v>
      </c>
      <c r="C4" s="376"/>
      <c r="D4" s="4"/>
      <c r="E4" s="4"/>
      <c r="F4" s="4"/>
      <c r="G4" s="4"/>
      <c r="H4" s="4"/>
      <c r="I4" s="4"/>
      <c r="J4" s="4"/>
      <c r="K4" s="4"/>
      <c r="L4" s="4"/>
      <c r="M4" s="4"/>
      <c r="N4" s="4"/>
      <c r="O4" s="4"/>
      <c r="P4" s="4"/>
      <c r="Q4" s="4"/>
    </row>
    <row r="5" spans="1:17" ht="48" hidden="1" customHeight="1" x14ac:dyDescent="0.2">
      <c r="A5" s="43" t="s">
        <v>3302</v>
      </c>
      <c r="B5" s="380" t="s">
        <v>3304</v>
      </c>
      <c r="C5" s="376"/>
      <c r="D5" s="4"/>
      <c r="E5" s="4"/>
      <c r="F5" s="4"/>
      <c r="G5" s="4"/>
      <c r="H5" s="4"/>
      <c r="I5" s="4"/>
      <c r="J5" s="4"/>
      <c r="K5" s="4"/>
      <c r="L5" s="4"/>
      <c r="M5" s="4"/>
      <c r="N5" s="4"/>
      <c r="O5" s="4"/>
      <c r="P5" s="4"/>
      <c r="Q5" s="4"/>
    </row>
    <row r="6" spans="1:17" ht="59.25" hidden="1" customHeight="1" x14ac:dyDescent="0.2">
      <c r="A6" s="43" t="s">
        <v>3302</v>
      </c>
      <c r="B6" s="380" t="s">
        <v>3305</v>
      </c>
      <c r="C6" s="376"/>
      <c r="D6" s="4"/>
      <c r="E6" s="4"/>
      <c r="F6" s="4"/>
      <c r="G6" s="4"/>
      <c r="H6" s="4"/>
      <c r="I6" s="4"/>
      <c r="J6" s="4"/>
      <c r="K6" s="4"/>
      <c r="L6" s="4"/>
      <c r="M6" s="4"/>
      <c r="N6" s="4"/>
      <c r="O6" s="4"/>
      <c r="P6" s="4"/>
      <c r="Q6" s="4"/>
    </row>
    <row r="7" spans="1:17" ht="48" hidden="1" customHeight="1" x14ac:dyDescent="0.2">
      <c r="A7" s="43" t="s">
        <v>3306</v>
      </c>
      <c r="B7" s="380" t="s">
        <v>3307</v>
      </c>
      <c r="C7" s="376"/>
      <c r="D7" s="4"/>
      <c r="E7" s="4"/>
      <c r="F7" s="4"/>
      <c r="G7" s="4"/>
      <c r="H7" s="4"/>
      <c r="I7" s="4"/>
      <c r="J7" s="4"/>
      <c r="K7" s="4"/>
      <c r="L7" s="4"/>
      <c r="M7" s="4"/>
      <c r="N7" s="4"/>
      <c r="O7" s="4"/>
      <c r="P7" s="4"/>
      <c r="Q7" s="4"/>
    </row>
    <row r="8" spans="1:17" ht="41.25" hidden="1" customHeight="1" x14ac:dyDescent="0.2">
      <c r="A8" s="43" t="s">
        <v>3308</v>
      </c>
      <c r="B8" s="380" t="s">
        <v>3309</v>
      </c>
      <c r="C8" s="376"/>
      <c r="D8" s="4"/>
      <c r="E8" s="4"/>
      <c r="F8" s="4"/>
      <c r="G8" s="4"/>
      <c r="H8" s="4"/>
      <c r="I8" s="4"/>
      <c r="J8" s="4"/>
      <c r="K8" s="4"/>
      <c r="L8" s="4"/>
      <c r="M8" s="4"/>
      <c r="N8" s="4"/>
      <c r="O8" s="4"/>
      <c r="P8" s="4"/>
      <c r="Q8" s="4"/>
    </row>
    <row r="9" spans="1:17" ht="59.25" hidden="1" customHeight="1" x14ac:dyDescent="0.2">
      <c r="A9" s="43" t="s">
        <v>3310</v>
      </c>
      <c r="B9" s="380" t="s">
        <v>3311</v>
      </c>
      <c r="C9" s="376"/>
      <c r="D9" s="4"/>
      <c r="E9" s="4"/>
      <c r="F9" s="4"/>
      <c r="G9" s="4"/>
      <c r="H9" s="4"/>
      <c r="I9" s="4"/>
      <c r="J9" s="4"/>
      <c r="K9" s="4"/>
      <c r="L9" s="4"/>
      <c r="M9" s="4"/>
      <c r="N9" s="4"/>
      <c r="O9" s="4"/>
      <c r="P9" s="4"/>
      <c r="Q9" s="4"/>
    </row>
    <row r="10" spans="1:17" ht="61.5" hidden="1" customHeight="1" x14ac:dyDescent="0.2">
      <c r="A10" s="43" t="s">
        <v>3310</v>
      </c>
      <c r="B10" s="380" t="s">
        <v>3312</v>
      </c>
      <c r="C10" s="376"/>
      <c r="D10" s="4"/>
      <c r="E10" s="4"/>
      <c r="F10" s="4"/>
      <c r="G10" s="4"/>
      <c r="H10" s="4"/>
      <c r="I10" s="4"/>
      <c r="J10" s="4"/>
      <c r="K10" s="4"/>
      <c r="L10" s="4"/>
      <c r="M10" s="4"/>
      <c r="N10" s="4"/>
      <c r="O10" s="4"/>
      <c r="P10" s="4"/>
      <c r="Q10" s="4"/>
    </row>
    <row r="11" spans="1:17" ht="43.5" hidden="1" customHeight="1" x14ac:dyDescent="0.2">
      <c r="A11" s="43" t="s">
        <v>3310</v>
      </c>
      <c r="B11" s="380" t="s">
        <v>3313</v>
      </c>
      <c r="C11" s="376"/>
      <c r="D11" s="4"/>
      <c r="E11" s="4"/>
      <c r="F11" s="4"/>
      <c r="G11" s="4"/>
      <c r="H11" s="4"/>
      <c r="I11" s="4"/>
      <c r="J11" s="4"/>
      <c r="K11" s="4"/>
      <c r="L11" s="4"/>
      <c r="M11" s="4"/>
      <c r="N11" s="4"/>
      <c r="O11" s="4"/>
      <c r="P11" s="4"/>
      <c r="Q11" s="4"/>
    </row>
    <row r="12" spans="1:17" ht="27.75" hidden="1" customHeight="1" x14ac:dyDescent="0.2">
      <c r="A12" s="43" t="s">
        <v>3314</v>
      </c>
      <c r="B12" s="380" t="s">
        <v>3315</v>
      </c>
      <c r="C12" s="376"/>
      <c r="D12" s="4"/>
      <c r="E12" s="4"/>
      <c r="F12" s="4"/>
      <c r="G12" s="4"/>
      <c r="H12" s="4"/>
      <c r="I12" s="4"/>
      <c r="J12" s="4"/>
      <c r="K12" s="4"/>
      <c r="L12" s="4"/>
      <c r="M12" s="4"/>
      <c r="N12" s="4"/>
      <c r="O12" s="4"/>
      <c r="P12" s="4"/>
      <c r="Q12" s="4"/>
    </row>
    <row r="13" spans="1:17" ht="27.75" hidden="1" customHeight="1" x14ac:dyDescent="0.2">
      <c r="A13" s="43" t="s">
        <v>3316</v>
      </c>
      <c r="B13" s="380" t="s">
        <v>3317</v>
      </c>
      <c r="C13" s="376"/>
      <c r="D13" s="4"/>
      <c r="E13" s="4"/>
      <c r="F13" s="4"/>
      <c r="G13" s="4"/>
      <c r="H13" s="4"/>
      <c r="I13" s="4"/>
      <c r="J13" s="4"/>
      <c r="K13" s="4"/>
      <c r="L13" s="4"/>
      <c r="M13" s="4"/>
      <c r="N13" s="4"/>
      <c r="O13" s="4"/>
      <c r="P13" s="4"/>
      <c r="Q13" s="4"/>
    </row>
    <row r="14" spans="1:17" ht="45.75" hidden="1" customHeight="1" x14ac:dyDescent="0.2">
      <c r="A14" s="43" t="s">
        <v>3318</v>
      </c>
      <c r="B14" s="380" t="s">
        <v>3319</v>
      </c>
      <c r="C14" s="376"/>
      <c r="D14" s="4"/>
      <c r="E14" s="4"/>
      <c r="F14" s="4"/>
      <c r="G14" s="4"/>
      <c r="H14" s="4"/>
      <c r="I14" s="4"/>
      <c r="J14" s="4"/>
      <c r="K14" s="4"/>
      <c r="L14" s="4"/>
      <c r="M14" s="4"/>
      <c r="N14" s="4"/>
      <c r="O14" s="4"/>
      <c r="P14" s="4"/>
      <c r="Q14" s="4"/>
    </row>
    <row r="15" spans="1:17" ht="45.75" hidden="1" customHeight="1" x14ac:dyDescent="0.2">
      <c r="A15" s="43" t="s">
        <v>3320</v>
      </c>
      <c r="B15" s="380" t="s">
        <v>3321</v>
      </c>
      <c r="C15" s="376"/>
      <c r="D15" s="4"/>
      <c r="E15" s="4"/>
      <c r="F15" s="4"/>
      <c r="G15" s="4"/>
      <c r="H15" s="4"/>
      <c r="I15" s="4"/>
      <c r="J15" s="4"/>
      <c r="K15" s="4"/>
      <c r="L15" s="4"/>
      <c r="M15" s="4"/>
      <c r="N15" s="4"/>
      <c r="O15" s="4"/>
      <c r="P15" s="4"/>
      <c r="Q15" s="4"/>
    </row>
    <row r="16" spans="1:17" ht="51" hidden="1" customHeight="1" x14ac:dyDescent="0.2">
      <c r="A16" s="43" t="s">
        <v>3322</v>
      </c>
      <c r="B16" s="380" t="s">
        <v>3323</v>
      </c>
      <c r="C16" s="376"/>
      <c r="D16" s="4"/>
      <c r="E16" s="4"/>
      <c r="F16" s="4"/>
      <c r="G16" s="4"/>
      <c r="H16" s="4"/>
      <c r="I16" s="4"/>
      <c r="J16" s="4"/>
      <c r="K16" s="4"/>
      <c r="L16" s="4"/>
      <c r="M16" s="4"/>
      <c r="N16" s="4"/>
      <c r="O16" s="4"/>
      <c r="P16" s="4"/>
      <c r="Q16" s="4"/>
    </row>
    <row r="17" spans="1:17" ht="27.75" hidden="1" customHeight="1" x14ac:dyDescent="0.2">
      <c r="A17" s="43" t="s">
        <v>3324</v>
      </c>
      <c r="B17" s="380" t="s">
        <v>3325</v>
      </c>
      <c r="C17" s="376"/>
      <c r="D17" s="4"/>
      <c r="E17" s="4"/>
      <c r="F17" s="4"/>
      <c r="G17" s="4"/>
      <c r="H17" s="4"/>
      <c r="I17" s="4"/>
      <c r="J17" s="4"/>
      <c r="K17" s="4"/>
      <c r="L17" s="4"/>
      <c r="M17" s="4"/>
      <c r="N17" s="4"/>
      <c r="O17" s="4"/>
      <c r="P17" s="4"/>
      <c r="Q17" s="4"/>
    </row>
    <row r="18" spans="1:17" ht="27.75" hidden="1" customHeight="1" x14ac:dyDescent="0.2">
      <c r="A18" s="43" t="s">
        <v>3326</v>
      </c>
      <c r="B18" s="380" t="s">
        <v>3327</v>
      </c>
      <c r="C18" s="376"/>
      <c r="D18" s="4"/>
      <c r="E18" s="4"/>
      <c r="F18" s="4"/>
      <c r="G18" s="4"/>
      <c r="H18" s="4"/>
      <c r="I18" s="4"/>
      <c r="J18" s="4"/>
      <c r="K18" s="4"/>
      <c r="L18" s="4"/>
      <c r="M18" s="4"/>
      <c r="N18" s="4"/>
      <c r="O18" s="4"/>
      <c r="P18" s="4"/>
      <c r="Q18" s="4"/>
    </row>
    <row r="19" spans="1:17" ht="45" hidden="1" customHeight="1" x14ac:dyDescent="0.2">
      <c r="A19" s="43" t="s">
        <v>3326</v>
      </c>
      <c r="B19" s="380" t="s">
        <v>3328</v>
      </c>
      <c r="C19" s="376"/>
      <c r="D19" s="4"/>
      <c r="E19" s="4"/>
      <c r="F19" s="4"/>
      <c r="G19" s="4"/>
      <c r="H19" s="4"/>
      <c r="I19" s="4"/>
      <c r="J19" s="4"/>
      <c r="K19" s="4"/>
      <c r="L19" s="4"/>
      <c r="M19" s="4"/>
      <c r="N19" s="4"/>
      <c r="O19" s="4"/>
      <c r="P19" s="4"/>
      <c r="Q19" s="4"/>
    </row>
    <row r="20" spans="1:17" ht="45" hidden="1" customHeight="1" x14ac:dyDescent="0.2">
      <c r="A20" s="43" t="s">
        <v>3329</v>
      </c>
      <c r="B20" s="380" t="s">
        <v>3330</v>
      </c>
      <c r="C20" s="376"/>
      <c r="D20" s="4"/>
      <c r="E20" s="4"/>
      <c r="F20" s="4"/>
      <c r="G20" s="4"/>
      <c r="H20" s="4"/>
      <c r="I20" s="4"/>
      <c r="J20" s="4"/>
      <c r="K20" s="4"/>
      <c r="L20" s="4"/>
      <c r="M20" s="4"/>
      <c r="N20" s="4"/>
      <c r="O20" s="4"/>
      <c r="P20" s="4"/>
      <c r="Q20" s="4"/>
    </row>
    <row r="21" spans="1:17" ht="30" hidden="1" customHeight="1" x14ac:dyDescent="0.2">
      <c r="A21" s="43" t="s">
        <v>3331</v>
      </c>
      <c r="B21" s="380" t="s">
        <v>3332</v>
      </c>
      <c r="C21" s="376"/>
      <c r="D21" s="4"/>
      <c r="E21" s="4"/>
      <c r="F21" s="4"/>
      <c r="G21" s="4"/>
      <c r="H21" s="4"/>
      <c r="I21" s="4"/>
      <c r="J21" s="4"/>
      <c r="K21" s="4"/>
      <c r="L21" s="4"/>
      <c r="M21" s="4"/>
      <c r="N21" s="4"/>
      <c r="O21" s="4"/>
      <c r="P21" s="4"/>
      <c r="Q21" s="4"/>
    </row>
    <row r="22" spans="1:17" ht="30" hidden="1" customHeight="1" x14ac:dyDescent="0.2">
      <c r="A22" s="43" t="s">
        <v>3333</v>
      </c>
      <c r="B22" s="380" t="s">
        <v>3334</v>
      </c>
      <c r="C22" s="376"/>
      <c r="D22" s="4"/>
      <c r="E22" s="4"/>
      <c r="F22" s="4"/>
      <c r="G22" s="4"/>
      <c r="H22" s="4"/>
      <c r="I22" s="4"/>
      <c r="J22" s="4"/>
      <c r="K22" s="4"/>
      <c r="L22" s="4"/>
      <c r="M22" s="4"/>
      <c r="N22" s="4"/>
      <c r="O22" s="4"/>
      <c r="P22" s="4"/>
      <c r="Q22" s="4"/>
    </row>
    <row r="23" spans="1:17" ht="30" hidden="1" customHeight="1" x14ac:dyDescent="0.2">
      <c r="A23" s="43" t="s">
        <v>3335</v>
      </c>
      <c r="B23" s="380" t="s">
        <v>3336</v>
      </c>
      <c r="C23" s="376"/>
      <c r="D23" s="4"/>
      <c r="E23" s="4"/>
      <c r="F23" s="4"/>
      <c r="G23" s="4"/>
      <c r="H23" s="4"/>
      <c r="I23" s="4"/>
      <c r="J23" s="4"/>
      <c r="K23" s="4"/>
      <c r="L23" s="4"/>
      <c r="M23" s="4"/>
      <c r="N23" s="4"/>
      <c r="O23" s="4"/>
      <c r="P23" s="4"/>
      <c r="Q23" s="4"/>
    </row>
    <row r="24" spans="1:17" ht="30" hidden="1" customHeight="1" x14ac:dyDescent="0.2">
      <c r="A24" s="43" t="s">
        <v>3337</v>
      </c>
      <c r="B24" s="380" t="s">
        <v>3338</v>
      </c>
      <c r="C24" s="376"/>
      <c r="D24" s="4"/>
      <c r="E24" s="4"/>
      <c r="F24" s="4"/>
      <c r="G24" s="4"/>
      <c r="H24" s="4"/>
      <c r="I24" s="4"/>
      <c r="J24" s="4"/>
      <c r="K24" s="4"/>
      <c r="L24" s="4"/>
      <c r="M24" s="4"/>
      <c r="N24" s="4"/>
      <c r="O24" s="4"/>
      <c r="P24" s="4"/>
      <c r="Q24" s="4"/>
    </row>
    <row r="25" spans="1:17" ht="30" hidden="1" customHeight="1" x14ac:dyDescent="0.2">
      <c r="A25" s="43" t="s">
        <v>3339</v>
      </c>
      <c r="B25" s="380" t="s">
        <v>3340</v>
      </c>
      <c r="C25" s="376"/>
      <c r="D25" s="4"/>
      <c r="E25" s="4"/>
      <c r="F25" s="4"/>
      <c r="G25" s="4"/>
      <c r="H25" s="4"/>
      <c r="I25" s="4"/>
      <c r="J25" s="4"/>
      <c r="K25" s="4"/>
      <c r="L25" s="4"/>
      <c r="M25" s="4"/>
      <c r="N25" s="4"/>
      <c r="O25" s="4"/>
      <c r="P25" s="4"/>
      <c r="Q25" s="4"/>
    </row>
    <row r="26" spans="1:17" ht="30" hidden="1" customHeight="1" x14ac:dyDescent="0.2">
      <c r="A26" s="43" t="s">
        <v>3341</v>
      </c>
      <c r="B26" s="380" t="s">
        <v>3342</v>
      </c>
      <c r="C26" s="376"/>
      <c r="D26" s="4"/>
      <c r="E26" s="4"/>
      <c r="F26" s="4"/>
      <c r="G26" s="4"/>
      <c r="H26" s="4"/>
      <c r="I26" s="4"/>
      <c r="J26" s="4"/>
      <c r="K26" s="4"/>
      <c r="L26" s="4"/>
      <c r="M26" s="4"/>
      <c r="N26" s="4"/>
      <c r="O26" s="4"/>
      <c r="P26" s="4"/>
      <c r="Q26" s="4"/>
    </row>
    <row r="27" spans="1:17" ht="70.5" hidden="1" customHeight="1" x14ac:dyDescent="0.2">
      <c r="A27" s="43" t="s">
        <v>3343</v>
      </c>
      <c r="B27" s="380" t="s">
        <v>3344</v>
      </c>
      <c r="C27" s="376"/>
      <c r="D27" s="4"/>
      <c r="E27" s="4"/>
      <c r="F27" s="4"/>
      <c r="G27" s="4"/>
      <c r="H27" s="4"/>
      <c r="I27" s="4"/>
      <c r="J27" s="4"/>
      <c r="K27" s="4"/>
      <c r="L27" s="4"/>
      <c r="M27" s="4"/>
      <c r="N27" s="4"/>
      <c r="O27" s="4"/>
      <c r="P27" s="4"/>
      <c r="Q27" s="4"/>
    </row>
    <row r="28" spans="1:17" ht="48" hidden="1" customHeight="1" x14ac:dyDescent="0.2">
      <c r="A28" s="43" t="s">
        <v>3345</v>
      </c>
      <c r="B28" s="380" t="s">
        <v>3346</v>
      </c>
      <c r="C28" s="376"/>
      <c r="D28" s="4"/>
      <c r="E28" s="4"/>
      <c r="F28" s="4"/>
      <c r="G28" s="4"/>
      <c r="H28" s="4"/>
      <c r="I28" s="4"/>
      <c r="J28" s="4"/>
      <c r="K28" s="4"/>
      <c r="L28" s="4"/>
      <c r="M28" s="4"/>
      <c r="N28" s="4"/>
      <c r="O28" s="4"/>
      <c r="P28" s="4"/>
      <c r="Q28" s="4"/>
    </row>
    <row r="29" spans="1:17" ht="100.5" hidden="1" customHeight="1" x14ac:dyDescent="0.2">
      <c r="A29" s="43" t="s">
        <v>3347</v>
      </c>
      <c r="B29" s="380" t="s">
        <v>3348</v>
      </c>
      <c r="C29" s="376"/>
      <c r="D29" s="4"/>
      <c r="E29" s="4"/>
      <c r="F29" s="4"/>
      <c r="G29" s="4"/>
      <c r="H29" s="4"/>
      <c r="I29" s="4"/>
      <c r="J29" s="4"/>
      <c r="K29" s="4"/>
      <c r="L29" s="4"/>
      <c r="M29" s="4"/>
      <c r="N29" s="4"/>
      <c r="O29" s="4"/>
      <c r="P29" s="4"/>
      <c r="Q29" s="4"/>
    </row>
    <row r="30" spans="1:17" ht="45" hidden="1" customHeight="1" x14ac:dyDescent="0.2">
      <c r="A30" s="43" t="s">
        <v>3349</v>
      </c>
      <c r="B30" s="380" t="s">
        <v>3350</v>
      </c>
      <c r="C30" s="376"/>
      <c r="D30" s="4"/>
      <c r="E30" s="4"/>
      <c r="F30" s="4"/>
      <c r="G30" s="4"/>
      <c r="H30" s="4"/>
      <c r="I30" s="4"/>
      <c r="J30" s="4"/>
      <c r="K30" s="4"/>
      <c r="L30" s="4"/>
      <c r="M30" s="4"/>
      <c r="N30" s="4"/>
      <c r="O30" s="4"/>
      <c r="P30" s="4"/>
      <c r="Q30" s="4"/>
    </row>
    <row r="31" spans="1:17" ht="45" hidden="1" customHeight="1" x14ac:dyDescent="0.2">
      <c r="A31" s="43" t="s">
        <v>3351</v>
      </c>
      <c r="B31" s="380" t="s">
        <v>3352</v>
      </c>
      <c r="C31" s="376"/>
      <c r="D31" s="4"/>
      <c r="E31" s="4"/>
      <c r="F31" s="4"/>
      <c r="G31" s="4"/>
      <c r="H31" s="4"/>
      <c r="I31" s="4"/>
      <c r="J31" s="4"/>
      <c r="K31" s="4"/>
      <c r="L31" s="4"/>
      <c r="M31" s="4"/>
      <c r="N31" s="4"/>
      <c r="O31" s="4"/>
      <c r="P31" s="4"/>
      <c r="Q31" s="4"/>
    </row>
    <row r="32" spans="1:17" ht="45" hidden="1" customHeight="1" x14ac:dyDescent="0.2">
      <c r="A32" s="43" t="s">
        <v>3353</v>
      </c>
      <c r="B32" s="380" t="s">
        <v>3354</v>
      </c>
      <c r="C32" s="376"/>
      <c r="D32" s="4"/>
      <c r="E32" s="4"/>
      <c r="F32" s="4"/>
      <c r="G32" s="4"/>
      <c r="H32" s="4"/>
      <c r="I32" s="4"/>
      <c r="J32" s="4"/>
      <c r="K32" s="4"/>
      <c r="L32" s="4"/>
      <c r="M32" s="4"/>
      <c r="N32" s="4"/>
      <c r="O32" s="4"/>
      <c r="P32" s="4"/>
      <c r="Q32" s="4"/>
    </row>
    <row r="33" spans="1:17" ht="72" hidden="1" customHeight="1" x14ac:dyDescent="0.2">
      <c r="A33" s="43" t="s">
        <v>3355</v>
      </c>
      <c r="B33" s="380" t="s">
        <v>3356</v>
      </c>
      <c r="C33" s="376"/>
      <c r="D33" s="4"/>
      <c r="E33" s="4"/>
      <c r="F33" s="4"/>
      <c r="G33" s="4"/>
      <c r="H33" s="4"/>
      <c r="I33" s="4"/>
      <c r="J33" s="4"/>
      <c r="K33" s="4"/>
      <c r="L33" s="4"/>
      <c r="M33" s="4"/>
      <c r="N33" s="4"/>
      <c r="O33" s="4"/>
      <c r="P33" s="4"/>
      <c r="Q33" s="4"/>
    </row>
    <row r="34" spans="1:17" ht="79.5" hidden="1" customHeight="1" x14ac:dyDescent="0.2">
      <c r="A34" s="43" t="s">
        <v>3357</v>
      </c>
      <c r="B34" s="380" t="s">
        <v>3358</v>
      </c>
      <c r="C34" s="376"/>
      <c r="D34" s="4"/>
      <c r="E34" s="4"/>
      <c r="F34" s="4"/>
      <c r="G34" s="4"/>
      <c r="H34" s="4"/>
      <c r="I34" s="4"/>
      <c r="J34" s="4"/>
      <c r="K34" s="4"/>
      <c r="L34" s="4"/>
      <c r="M34" s="4"/>
      <c r="N34" s="4"/>
      <c r="O34" s="4"/>
      <c r="P34" s="4"/>
      <c r="Q34" s="4"/>
    </row>
    <row r="35" spans="1:17" ht="70.5" hidden="1" customHeight="1" x14ac:dyDescent="0.2">
      <c r="A35" s="43" t="s">
        <v>3359</v>
      </c>
      <c r="B35" s="380" t="s">
        <v>3360</v>
      </c>
      <c r="C35" s="376"/>
      <c r="D35" s="4"/>
      <c r="E35" s="4"/>
      <c r="F35" s="4"/>
      <c r="G35" s="4"/>
      <c r="H35" s="4"/>
      <c r="I35" s="4"/>
      <c r="J35" s="4"/>
      <c r="K35" s="4"/>
      <c r="L35" s="4"/>
      <c r="M35" s="4"/>
      <c r="N35" s="4"/>
      <c r="O35" s="4"/>
      <c r="P35" s="4"/>
      <c r="Q35" s="4"/>
    </row>
    <row r="36" spans="1:17" ht="45.75" hidden="1" customHeight="1" x14ac:dyDescent="0.2">
      <c r="A36" s="43" t="s">
        <v>3361</v>
      </c>
      <c r="B36" s="380" t="s">
        <v>3362</v>
      </c>
      <c r="C36" s="376"/>
      <c r="D36" s="4"/>
      <c r="E36" s="4"/>
      <c r="F36" s="4"/>
      <c r="G36" s="4"/>
      <c r="H36" s="4"/>
      <c r="I36" s="4"/>
      <c r="J36" s="4"/>
      <c r="K36" s="4"/>
      <c r="L36" s="4"/>
      <c r="M36" s="4"/>
      <c r="N36" s="4"/>
      <c r="O36" s="4"/>
      <c r="P36" s="4"/>
      <c r="Q36" s="4"/>
    </row>
    <row r="37" spans="1:17" ht="54.75" hidden="1" customHeight="1" x14ac:dyDescent="0.2">
      <c r="A37" s="43" t="s">
        <v>3363</v>
      </c>
      <c r="B37" s="380" t="s">
        <v>3364</v>
      </c>
      <c r="C37" s="376"/>
      <c r="D37" s="4"/>
      <c r="E37" s="4"/>
      <c r="F37" s="4"/>
      <c r="G37" s="4"/>
      <c r="H37" s="4"/>
      <c r="I37" s="4"/>
      <c r="J37" s="4"/>
      <c r="K37" s="4"/>
      <c r="L37" s="4"/>
      <c r="M37" s="4"/>
      <c r="N37" s="4"/>
      <c r="O37" s="4"/>
      <c r="P37" s="4"/>
      <c r="Q37" s="4"/>
    </row>
    <row r="38" spans="1:17" ht="37.5" hidden="1" customHeight="1" x14ac:dyDescent="0.2">
      <c r="A38" s="43" t="s">
        <v>3365</v>
      </c>
      <c r="B38" s="380" t="s">
        <v>3366</v>
      </c>
      <c r="C38" s="376"/>
      <c r="D38" s="4"/>
      <c r="E38" s="4"/>
      <c r="F38" s="4"/>
      <c r="G38" s="4"/>
      <c r="H38" s="4"/>
      <c r="I38" s="4"/>
      <c r="J38" s="4"/>
      <c r="K38" s="4"/>
      <c r="L38" s="4"/>
      <c r="M38" s="4"/>
      <c r="N38" s="4"/>
      <c r="O38" s="4"/>
      <c r="P38" s="4"/>
      <c r="Q38" s="4"/>
    </row>
    <row r="39" spans="1:17" ht="61.5" hidden="1" customHeight="1" x14ac:dyDescent="0.2">
      <c r="A39" s="43" t="s">
        <v>3367</v>
      </c>
      <c r="B39" s="380" t="s">
        <v>3368</v>
      </c>
      <c r="C39" s="376"/>
      <c r="D39" s="4"/>
      <c r="E39" s="4"/>
      <c r="F39" s="4"/>
      <c r="G39" s="4"/>
      <c r="H39" s="4"/>
      <c r="I39" s="4"/>
      <c r="J39" s="4"/>
      <c r="K39" s="4"/>
      <c r="L39" s="4"/>
      <c r="M39" s="4"/>
      <c r="N39" s="4"/>
      <c r="O39" s="4"/>
      <c r="P39" s="4"/>
      <c r="Q39" s="4"/>
    </row>
    <row r="40" spans="1:17" ht="53.25" hidden="1" customHeight="1" x14ac:dyDescent="0.2">
      <c r="A40" s="43" t="s">
        <v>3369</v>
      </c>
      <c r="B40" s="380" t="s">
        <v>3370</v>
      </c>
      <c r="C40" s="376"/>
      <c r="D40" s="4"/>
      <c r="E40" s="4"/>
      <c r="F40" s="4"/>
      <c r="G40" s="4"/>
      <c r="H40" s="4"/>
      <c r="I40" s="4"/>
      <c r="J40" s="4"/>
      <c r="K40" s="4"/>
      <c r="L40" s="4"/>
      <c r="M40" s="4"/>
      <c r="N40" s="4"/>
      <c r="O40" s="4"/>
      <c r="P40" s="4"/>
      <c r="Q40" s="4"/>
    </row>
    <row r="41" spans="1:17" ht="73.5" hidden="1" customHeight="1" x14ac:dyDescent="0.2">
      <c r="A41" s="43" t="s">
        <v>3371</v>
      </c>
      <c r="B41" s="380" t="s">
        <v>3372</v>
      </c>
      <c r="C41" s="376"/>
      <c r="D41" s="4"/>
      <c r="E41" s="4"/>
      <c r="F41" s="4"/>
      <c r="G41" s="4"/>
      <c r="H41" s="4"/>
      <c r="I41" s="4"/>
      <c r="J41" s="4"/>
      <c r="K41" s="4"/>
      <c r="L41" s="4"/>
      <c r="M41" s="4"/>
      <c r="N41" s="4"/>
      <c r="O41" s="4"/>
      <c r="P41" s="4"/>
      <c r="Q41" s="4"/>
    </row>
    <row r="42" spans="1:17" ht="57.75" hidden="1" customHeight="1" x14ac:dyDescent="0.2">
      <c r="A42" s="43" t="s">
        <v>3373</v>
      </c>
      <c r="B42" s="380" t="s">
        <v>3374</v>
      </c>
      <c r="C42" s="376"/>
      <c r="D42" s="4"/>
      <c r="E42" s="4"/>
      <c r="F42" s="4"/>
      <c r="G42" s="4"/>
      <c r="H42" s="4"/>
      <c r="I42" s="4"/>
      <c r="J42" s="4"/>
      <c r="K42" s="4"/>
      <c r="L42" s="4"/>
      <c r="M42" s="4"/>
      <c r="N42" s="4"/>
      <c r="O42" s="4"/>
      <c r="P42" s="4"/>
      <c r="Q42" s="4"/>
    </row>
    <row r="43" spans="1:17" ht="84" hidden="1" customHeight="1" x14ac:dyDescent="0.2">
      <c r="A43" s="43" t="s">
        <v>3375</v>
      </c>
      <c r="B43" s="380" t="s">
        <v>3376</v>
      </c>
      <c r="C43" s="376"/>
      <c r="D43" s="4"/>
      <c r="E43" s="4"/>
      <c r="F43" s="4"/>
      <c r="G43" s="4"/>
      <c r="H43" s="4"/>
      <c r="I43" s="4"/>
      <c r="J43" s="4"/>
      <c r="K43" s="4"/>
      <c r="L43" s="4"/>
      <c r="M43" s="4"/>
      <c r="N43" s="4"/>
      <c r="O43" s="4"/>
      <c r="P43" s="4"/>
      <c r="Q43" s="4"/>
    </row>
    <row r="44" spans="1:17" ht="48" hidden="1" customHeight="1" x14ac:dyDescent="0.2">
      <c r="A44" s="43" t="s">
        <v>3377</v>
      </c>
      <c r="B44" s="380" t="s">
        <v>3378</v>
      </c>
      <c r="C44" s="376"/>
      <c r="D44" s="4"/>
      <c r="E44" s="4"/>
      <c r="F44" s="4"/>
      <c r="G44" s="4"/>
      <c r="H44" s="4"/>
      <c r="I44" s="4"/>
      <c r="J44" s="4"/>
      <c r="K44" s="4"/>
      <c r="L44" s="4"/>
      <c r="M44" s="4"/>
      <c r="N44" s="4"/>
      <c r="O44" s="4"/>
      <c r="P44" s="4"/>
      <c r="Q44" s="4"/>
    </row>
    <row r="45" spans="1:17" ht="57" hidden="1" customHeight="1" x14ac:dyDescent="0.2">
      <c r="A45" s="43" t="s">
        <v>3379</v>
      </c>
      <c r="B45" s="380" t="s">
        <v>3380</v>
      </c>
      <c r="C45" s="376"/>
      <c r="D45" s="4"/>
      <c r="E45" s="4"/>
      <c r="F45" s="4"/>
      <c r="G45" s="4"/>
      <c r="H45" s="4"/>
      <c r="I45" s="4"/>
      <c r="J45" s="4"/>
      <c r="K45" s="4"/>
      <c r="L45" s="4"/>
      <c r="M45" s="4"/>
      <c r="N45" s="4"/>
      <c r="O45" s="4"/>
      <c r="P45" s="4"/>
      <c r="Q45" s="4"/>
    </row>
    <row r="46" spans="1:17" ht="73.5" hidden="1" customHeight="1" x14ac:dyDescent="0.2">
      <c r="A46" s="43" t="s">
        <v>3381</v>
      </c>
      <c r="B46" s="381" t="s">
        <v>3382</v>
      </c>
      <c r="C46" s="376"/>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69" t="s">
        <v>3385</v>
      </c>
      <c r="B48" s="379" t="s">
        <v>3386</v>
      </c>
      <c r="C48" s="378"/>
      <c r="D48" s="4"/>
      <c r="E48" s="4"/>
      <c r="F48" s="4"/>
      <c r="G48" s="4"/>
      <c r="H48" s="4"/>
      <c r="I48" s="4"/>
      <c r="J48" s="4"/>
      <c r="K48" s="4"/>
      <c r="L48" s="4"/>
      <c r="M48" s="4"/>
      <c r="N48" s="4"/>
      <c r="O48" s="4"/>
      <c r="P48" s="4"/>
      <c r="Q48" s="4"/>
    </row>
    <row r="49" spans="1:17" ht="34.5" customHeight="1" x14ac:dyDescent="0.2">
      <c r="A49" s="269" t="s">
        <v>3387</v>
      </c>
      <c r="B49" s="377" t="s">
        <v>3388</v>
      </c>
      <c r="C49" s="378"/>
      <c r="D49" s="4"/>
      <c r="E49" s="4"/>
      <c r="F49" s="4"/>
      <c r="G49" s="4"/>
      <c r="H49" s="4"/>
      <c r="I49" s="4"/>
      <c r="J49" s="4"/>
      <c r="K49" s="4"/>
      <c r="L49" s="4"/>
      <c r="M49" s="4"/>
      <c r="N49" s="4"/>
      <c r="O49" s="4"/>
      <c r="P49" s="4"/>
      <c r="Q49" s="4"/>
    </row>
    <row r="50" spans="1:17" ht="34.5" customHeight="1" x14ac:dyDescent="0.2">
      <c r="A50" s="269" t="s">
        <v>3389</v>
      </c>
      <c r="B50" s="377" t="s">
        <v>3390</v>
      </c>
      <c r="C50" s="378"/>
      <c r="D50" s="4"/>
      <c r="E50" s="4"/>
      <c r="F50" s="4"/>
      <c r="G50" s="4"/>
      <c r="H50" s="4"/>
      <c r="I50" s="4"/>
      <c r="J50" s="4"/>
      <c r="K50" s="4"/>
      <c r="L50" s="4"/>
      <c r="M50" s="4"/>
      <c r="N50" s="4"/>
      <c r="O50" s="4"/>
      <c r="P50" s="4"/>
      <c r="Q50" s="4"/>
    </row>
    <row r="51" spans="1:17" ht="31.5" customHeight="1" x14ac:dyDescent="0.2">
      <c r="A51" s="311" t="s">
        <v>3391</v>
      </c>
      <c r="B51" s="375"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37429</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237371434</v>
      </c>
      <c r="I16" s="172">
        <f>'PR-RAS'!E6</f>
        <v>260739411.22</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194681266</v>
      </c>
      <c r="I17" s="172">
        <f>'PR-RAS'!E151</f>
        <v>196100093.26999998</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27529649</v>
      </c>
      <c r="I18" s="172">
        <f>'PR-RAS'!E645</f>
        <v>62282853.980000027</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919890365</v>
      </c>
      <c r="I20" s="175">
        <f>BILANCA!E7</f>
        <v>925174790.68999994</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236834482</v>
      </c>
      <c r="I21" s="177">
        <f>BILANCA!E68</f>
        <v>263660253.36999997</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24495882</v>
      </c>
      <c r="I22" s="177">
        <f>BILANCA!E176</f>
        <v>17315392.140000001</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1132228965</v>
      </c>
      <c r="I23" s="179">
        <f>BILANCA!E237</f>
        <v>1171519651.9199998</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42030850</v>
      </c>
      <c r="I24" s="175">
        <f>'RAS-funkcijski'!E5</f>
        <v>42953179</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38585112</v>
      </c>
      <c r="I25" s="177">
        <f>'RAS-funkcijski'!E35</f>
        <v>17608525.800000001</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138548532</v>
      </c>
      <c r="I27" s="177">
        <f>'RAS-funkcijski'!E114</f>
        <v>118909560.27</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290311902</v>
      </c>
      <c r="I28" s="181">
        <f>'RAS-funkcijski'!E141</f>
        <v>233083773.99999997</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28579093.680000003</v>
      </c>
      <c r="I29" s="175">
        <f>'P-VRIO'!E5</f>
        <v>27556705.609999999</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26028937.400000002</v>
      </c>
      <c r="I30" s="177">
        <f>'P-VRIO'!E22</f>
        <v>25155068.760000002</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14000</v>
      </c>
      <c r="I31" s="177">
        <f>'P-VRIO'!E38</f>
        <v>14300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14000</v>
      </c>
      <c r="I32" s="181">
        <f>'P-VRIO'!E44</f>
        <v>14000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23794289.219999999</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16785751.960000038</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529778.57999999996</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16255973.380000001</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397" zoomScaleNormal="100" workbookViewId="0">
      <selection activeCell="D413" sqref="D413"/>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237371434</v>
      </c>
      <c r="E6" s="53">
        <f>E7+E44+E50+E82+E106+E124+E133+E139</f>
        <v>260739411.22</v>
      </c>
      <c r="F6" s="54">
        <f t="shared" ref="F6:F131" si="0">IF(D6&lt;&gt;0,IF(E6/D6&gt;=100,"&gt;&gt;100",E6/D6*100),"-")</f>
        <v>109.84447741930059</v>
      </c>
    </row>
    <row r="7" spans="1:25" ht="12.75" customHeight="1" x14ac:dyDescent="0.2">
      <c r="A7" s="55">
        <v>61</v>
      </c>
      <c r="B7" s="307" t="s">
        <v>57</v>
      </c>
      <c r="C7" s="52" t="s">
        <v>58</v>
      </c>
      <c r="D7" s="53">
        <f>D8+D17+D23+D29+D37+D40</f>
        <v>19163361</v>
      </c>
      <c r="E7" s="53">
        <f>E8+E17+E23+E29+E37+E40</f>
        <v>25107545.260000005</v>
      </c>
      <c r="F7" s="54">
        <f t="shared" si="0"/>
        <v>131.01848501418934</v>
      </c>
    </row>
    <row r="8" spans="1:25" ht="12.75" customHeight="1" x14ac:dyDescent="0.2">
      <c r="A8" s="55">
        <v>611</v>
      </c>
      <c r="B8" s="87" t="s">
        <v>59</v>
      </c>
      <c r="C8" s="52" t="s">
        <v>60</v>
      </c>
      <c r="D8" s="53">
        <f>SUM(D9:D14)-D15-D16</f>
        <v>14846787</v>
      </c>
      <c r="E8" s="53">
        <f>SUM(E9:E14)-E15-E16</f>
        <v>20100885.300000004</v>
      </c>
      <c r="F8" s="54">
        <f t="shared" si="0"/>
        <v>135.38879018066336</v>
      </c>
    </row>
    <row r="9" spans="1:25" ht="12.75" customHeight="1" x14ac:dyDescent="0.2">
      <c r="A9" s="55">
        <v>6111</v>
      </c>
      <c r="B9" s="87" t="s">
        <v>61</v>
      </c>
      <c r="C9" s="52" t="s">
        <v>62</v>
      </c>
      <c r="D9" s="244">
        <v>11157701</v>
      </c>
      <c r="E9" s="244">
        <v>17547175.34</v>
      </c>
      <c r="F9" s="54">
        <f t="shared" si="0"/>
        <v>157.26515112745895</v>
      </c>
    </row>
    <row r="10" spans="1:25" ht="12.75" customHeight="1" x14ac:dyDescent="0.2">
      <c r="A10" s="55">
        <v>6112</v>
      </c>
      <c r="B10" s="87" t="s">
        <v>63</v>
      </c>
      <c r="C10" s="52" t="s">
        <v>64</v>
      </c>
      <c r="D10" s="244">
        <v>3172075</v>
      </c>
      <c r="E10" s="244">
        <v>3193104.03</v>
      </c>
      <c r="F10" s="54">
        <f t="shared" si="0"/>
        <v>100.66294239575041</v>
      </c>
    </row>
    <row r="11" spans="1:25" ht="12.75" customHeight="1" x14ac:dyDescent="0.2">
      <c r="A11" s="55">
        <v>6113</v>
      </c>
      <c r="B11" s="87" t="s">
        <v>65</v>
      </c>
      <c r="C11" s="52" t="s">
        <v>66</v>
      </c>
      <c r="D11" s="244">
        <v>1197830</v>
      </c>
      <c r="E11" s="244">
        <v>1357183.23</v>
      </c>
      <c r="F11" s="54">
        <f t="shared" si="0"/>
        <v>113.30349298314452</v>
      </c>
    </row>
    <row r="12" spans="1:25" ht="12.75" customHeight="1" x14ac:dyDescent="0.2">
      <c r="A12" s="55">
        <v>6114</v>
      </c>
      <c r="B12" s="87" t="s">
        <v>67</v>
      </c>
      <c r="C12" s="52" t="s">
        <v>68</v>
      </c>
      <c r="D12" s="244">
        <v>2210638</v>
      </c>
      <c r="E12" s="244">
        <v>1712753.87</v>
      </c>
      <c r="F12" s="54">
        <f t="shared" si="0"/>
        <v>77.47780821645155</v>
      </c>
    </row>
    <row r="13" spans="1:25" ht="12.75" customHeight="1" x14ac:dyDescent="0.2">
      <c r="A13" s="55">
        <v>6115</v>
      </c>
      <c r="B13" s="87" t="s">
        <v>69</v>
      </c>
      <c r="C13" s="52" t="s">
        <v>70</v>
      </c>
      <c r="D13" s="244">
        <v>996470</v>
      </c>
      <c r="E13" s="244">
        <v>1251933.8400000001</v>
      </c>
      <c r="F13" s="54">
        <f t="shared" si="0"/>
        <v>125.63688219414534</v>
      </c>
    </row>
    <row r="14" spans="1:25" ht="12.75" customHeight="1" x14ac:dyDescent="0.2">
      <c r="A14" s="55">
        <v>6116</v>
      </c>
      <c r="B14" s="87" t="s">
        <v>71</v>
      </c>
      <c r="C14" s="52" t="s">
        <v>72</v>
      </c>
      <c r="D14" s="244">
        <v>3294</v>
      </c>
      <c r="E14" s="244">
        <v>0</v>
      </c>
      <c r="F14" s="54">
        <f t="shared" si="0"/>
        <v>0</v>
      </c>
    </row>
    <row r="15" spans="1:25" ht="12.75" customHeight="1" x14ac:dyDescent="0.2">
      <c r="A15" s="55">
        <v>6117</v>
      </c>
      <c r="B15" s="87" t="s">
        <v>73</v>
      </c>
      <c r="C15" s="52" t="s">
        <v>74</v>
      </c>
      <c r="D15" s="244">
        <v>3891221</v>
      </c>
      <c r="E15" s="244">
        <v>4961265.01</v>
      </c>
      <c r="F15" s="54">
        <f t="shared" si="0"/>
        <v>127.4989266865079</v>
      </c>
    </row>
    <row r="16" spans="1:25" ht="12.75" customHeight="1" x14ac:dyDescent="0.2">
      <c r="A16" s="55">
        <v>6119</v>
      </c>
      <c r="B16" s="87" t="s">
        <v>75</v>
      </c>
      <c r="C16" s="52" t="s">
        <v>76</v>
      </c>
      <c r="D16" s="244">
        <v>0</v>
      </c>
      <c r="E16" s="244">
        <v>0</v>
      </c>
      <c r="F16" s="54" t="str">
        <f t="shared" si="0"/>
        <v>-</v>
      </c>
    </row>
    <row r="17" spans="1:6" ht="12.75" customHeight="1" x14ac:dyDescent="0.2">
      <c r="A17" s="55">
        <v>612</v>
      </c>
      <c r="B17" s="87" t="s">
        <v>77</v>
      </c>
      <c r="C17" s="52" t="s">
        <v>78</v>
      </c>
      <c r="D17" s="53">
        <f>SUM(D18:D21)-D22</f>
        <v>0</v>
      </c>
      <c r="E17" s="53">
        <f>SUM(E18:E21)-E22</f>
        <v>0</v>
      </c>
      <c r="F17" s="54" t="str">
        <f t="shared" si="0"/>
        <v>-</v>
      </c>
    </row>
    <row r="18" spans="1:6" ht="12.75" customHeight="1" x14ac:dyDescent="0.2">
      <c r="A18" s="55">
        <v>6121</v>
      </c>
      <c r="B18" s="87" t="s">
        <v>79</v>
      </c>
      <c r="C18" s="52" t="s">
        <v>80</v>
      </c>
      <c r="D18" s="244">
        <v>0</v>
      </c>
      <c r="E18" s="244">
        <v>0</v>
      </c>
      <c r="F18" s="54" t="str">
        <f t="shared" si="0"/>
        <v>-</v>
      </c>
    </row>
    <row r="19" spans="1:6" ht="12.75" customHeight="1" x14ac:dyDescent="0.2">
      <c r="A19" s="55">
        <v>6122</v>
      </c>
      <c r="B19" s="87" t="s">
        <v>81</v>
      </c>
      <c r="C19" s="52" t="s">
        <v>82</v>
      </c>
      <c r="D19" s="244">
        <v>0</v>
      </c>
      <c r="E19" s="244">
        <v>0</v>
      </c>
      <c r="F19" s="54" t="str">
        <f t="shared" si="0"/>
        <v>-</v>
      </c>
    </row>
    <row r="20" spans="1:6" ht="12.75" customHeight="1" x14ac:dyDescent="0.2">
      <c r="A20" s="55">
        <v>6123</v>
      </c>
      <c r="B20" s="234" t="s">
        <v>83</v>
      </c>
      <c r="C20" s="52" t="s">
        <v>84</v>
      </c>
      <c r="D20" s="244">
        <v>0</v>
      </c>
      <c r="E20" s="244">
        <v>0</v>
      </c>
      <c r="F20" s="54" t="str">
        <f t="shared" si="0"/>
        <v>-</v>
      </c>
    </row>
    <row r="21" spans="1:6" ht="12.75" customHeight="1" x14ac:dyDescent="0.2">
      <c r="A21" s="55">
        <v>6124</v>
      </c>
      <c r="B21" s="87" t="s">
        <v>85</v>
      </c>
      <c r="C21" s="52" t="s">
        <v>86</v>
      </c>
      <c r="D21" s="244">
        <v>0</v>
      </c>
      <c r="E21" s="244">
        <v>0</v>
      </c>
      <c r="F21" s="54" t="str">
        <f t="shared" si="0"/>
        <v>-</v>
      </c>
    </row>
    <row r="22" spans="1:6" ht="12.75" customHeight="1" x14ac:dyDescent="0.2">
      <c r="A22" s="55">
        <v>6125</v>
      </c>
      <c r="B22" s="87" t="s">
        <v>87</v>
      </c>
      <c r="C22" s="52" t="s">
        <v>88</v>
      </c>
      <c r="D22" s="244">
        <v>0</v>
      </c>
      <c r="E22" s="244">
        <v>0</v>
      </c>
      <c r="F22" s="54" t="str">
        <f t="shared" si="0"/>
        <v>-</v>
      </c>
    </row>
    <row r="23" spans="1:6" ht="12.75" customHeight="1" x14ac:dyDescent="0.2">
      <c r="A23" s="55">
        <v>613</v>
      </c>
      <c r="B23" s="87" t="s">
        <v>89</v>
      </c>
      <c r="C23" s="52" t="s">
        <v>90</v>
      </c>
      <c r="D23" s="53">
        <f>SUM(D24:D28)</f>
        <v>4009452</v>
      </c>
      <c r="E23" s="53">
        <f>SUM(E24:E28)</f>
        <v>4518427.96</v>
      </c>
      <c r="F23" s="54">
        <f t="shared" si="0"/>
        <v>112.69440212777207</v>
      </c>
    </row>
    <row r="24" spans="1:6" ht="12.75" customHeight="1" x14ac:dyDescent="0.2">
      <c r="A24" s="55">
        <v>6131</v>
      </c>
      <c r="B24" s="87" t="s">
        <v>91</v>
      </c>
      <c r="C24" s="52" t="s">
        <v>92</v>
      </c>
      <c r="D24" s="244">
        <v>10330</v>
      </c>
      <c r="E24" s="244">
        <v>31252.06</v>
      </c>
      <c r="F24" s="54">
        <f t="shared" si="0"/>
        <v>302.53688286544048</v>
      </c>
    </row>
    <row r="25" spans="1:6" ht="12.75" customHeight="1" x14ac:dyDescent="0.2">
      <c r="A25" s="55">
        <v>6132</v>
      </c>
      <c r="B25" s="87" t="s">
        <v>93</v>
      </c>
      <c r="C25" s="52" t="s">
        <v>94</v>
      </c>
      <c r="D25" s="244">
        <v>0</v>
      </c>
      <c r="E25" s="244">
        <v>0</v>
      </c>
      <c r="F25" s="54" t="str">
        <f t="shared" si="0"/>
        <v>-</v>
      </c>
    </row>
    <row r="26" spans="1:6" ht="12.75" customHeight="1" x14ac:dyDescent="0.2">
      <c r="A26" s="55">
        <v>6133</v>
      </c>
      <c r="B26" s="87" t="s">
        <v>95</v>
      </c>
      <c r="C26" s="52" t="s">
        <v>96</v>
      </c>
      <c r="D26" s="244">
        <v>0</v>
      </c>
      <c r="E26" s="244">
        <v>0</v>
      </c>
      <c r="F26" s="54" t="str">
        <f t="shared" si="0"/>
        <v>-</v>
      </c>
    </row>
    <row r="27" spans="1:6" ht="12.75" customHeight="1" x14ac:dyDescent="0.2">
      <c r="A27" s="55">
        <v>6134</v>
      </c>
      <c r="B27" s="87" t="s">
        <v>97</v>
      </c>
      <c r="C27" s="52" t="s">
        <v>98</v>
      </c>
      <c r="D27" s="244">
        <v>3999122</v>
      </c>
      <c r="E27" s="244">
        <v>4487175.9000000004</v>
      </c>
      <c r="F27" s="54">
        <f t="shared" si="0"/>
        <v>112.20402628376928</v>
      </c>
    </row>
    <row r="28" spans="1:6" ht="12.75" customHeight="1" x14ac:dyDescent="0.2">
      <c r="A28" s="55">
        <v>6135</v>
      </c>
      <c r="B28" s="87" t="s">
        <v>99</v>
      </c>
      <c r="C28" s="52" t="s">
        <v>100</v>
      </c>
      <c r="D28" s="244">
        <v>0</v>
      </c>
      <c r="E28" s="244">
        <v>0</v>
      </c>
      <c r="F28" s="54" t="str">
        <f t="shared" si="0"/>
        <v>-</v>
      </c>
    </row>
    <row r="29" spans="1:6" ht="12.75" customHeight="1" x14ac:dyDescent="0.2">
      <c r="A29" s="55">
        <v>614</v>
      </c>
      <c r="B29" s="87" t="s">
        <v>101</v>
      </c>
      <c r="C29" s="52" t="s">
        <v>102</v>
      </c>
      <c r="D29" s="53">
        <f>SUM(D30:D36)</f>
        <v>307122</v>
      </c>
      <c r="E29" s="53">
        <f>SUM(E30:E36)</f>
        <v>488232</v>
      </c>
      <c r="F29" s="54">
        <f t="shared" si="0"/>
        <v>158.97005098950905</v>
      </c>
    </row>
    <row r="30" spans="1:6" ht="12.75" customHeight="1" x14ac:dyDescent="0.2">
      <c r="A30" s="55">
        <v>6141</v>
      </c>
      <c r="B30" s="87" t="s">
        <v>103</v>
      </c>
      <c r="C30" s="52" t="s">
        <v>104</v>
      </c>
      <c r="D30" s="244">
        <v>0</v>
      </c>
      <c r="E30" s="244">
        <v>0</v>
      </c>
      <c r="F30" s="54" t="str">
        <f t="shared" si="0"/>
        <v>-</v>
      </c>
    </row>
    <row r="31" spans="1:6" ht="12.75" customHeight="1" x14ac:dyDescent="0.2">
      <c r="A31" s="55">
        <v>6142</v>
      </c>
      <c r="B31" s="87" t="s">
        <v>105</v>
      </c>
      <c r="C31" s="52" t="s">
        <v>106</v>
      </c>
      <c r="D31" s="244">
        <v>300785</v>
      </c>
      <c r="E31" s="244">
        <v>487069.24</v>
      </c>
      <c r="F31" s="54">
        <f t="shared" si="0"/>
        <v>161.93268946257294</v>
      </c>
    </row>
    <row r="32" spans="1:6" ht="12.75" customHeight="1" x14ac:dyDescent="0.2">
      <c r="A32" s="55">
        <v>6143</v>
      </c>
      <c r="B32" s="87" t="s">
        <v>107</v>
      </c>
      <c r="C32" s="52" t="s">
        <v>108</v>
      </c>
      <c r="D32" s="244">
        <v>0</v>
      </c>
      <c r="E32" s="244">
        <v>0</v>
      </c>
      <c r="F32" s="54" t="str">
        <f t="shared" si="0"/>
        <v>-</v>
      </c>
    </row>
    <row r="33" spans="1:6" ht="12.75" customHeight="1" x14ac:dyDescent="0.2">
      <c r="A33" s="55">
        <v>6145</v>
      </c>
      <c r="B33" s="87" t="s">
        <v>109</v>
      </c>
      <c r="C33" s="52" t="s">
        <v>110</v>
      </c>
      <c r="D33" s="244">
        <v>6337</v>
      </c>
      <c r="E33" s="244">
        <v>1162.76</v>
      </c>
      <c r="F33" s="54">
        <f t="shared" si="0"/>
        <v>18.348745463152909</v>
      </c>
    </row>
    <row r="34" spans="1:6" ht="12.75" customHeight="1" x14ac:dyDescent="0.2">
      <c r="A34" s="55">
        <v>6146</v>
      </c>
      <c r="B34" s="87" t="s">
        <v>111</v>
      </c>
      <c r="C34" s="52" t="s">
        <v>112</v>
      </c>
      <c r="D34" s="244">
        <v>0</v>
      </c>
      <c r="E34" s="244">
        <v>0</v>
      </c>
      <c r="F34" s="54" t="str">
        <f t="shared" si="0"/>
        <v>-</v>
      </c>
    </row>
    <row r="35" spans="1:6" ht="12.75" customHeight="1" x14ac:dyDescent="0.2">
      <c r="A35" s="55">
        <v>6147</v>
      </c>
      <c r="B35" s="87" t="s">
        <v>113</v>
      </c>
      <c r="C35" s="52" t="s">
        <v>114</v>
      </c>
      <c r="D35" s="244">
        <v>0</v>
      </c>
      <c r="E35" s="244">
        <v>0</v>
      </c>
      <c r="F35" s="54" t="str">
        <f t="shared" si="0"/>
        <v>-</v>
      </c>
    </row>
    <row r="36" spans="1:6" ht="12.75" customHeight="1" x14ac:dyDescent="0.2">
      <c r="A36" s="55">
        <v>6148</v>
      </c>
      <c r="B36" s="87" t="s">
        <v>115</v>
      </c>
      <c r="C36" s="52" t="s">
        <v>116</v>
      </c>
      <c r="D36" s="244">
        <v>0</v>
      </c>
      <c r="E36" s="244">
        <v>0</v>
      </c>
      <c r="F36" s="54" t="str">
        <f t="shared" si="0"/>
        <v>-</v>
      </c>
    </row>
    <row r="37" spans="1:6" ht="12.75" customHeight="1" x14ac:dyDescent="0.2">
      <c r="A37" s="55">
        <v>615</v>
      </c>
      <c r="B37" s="87" t="s">
        <v>117</v>
      </c>
      <c r="C37" s="52" t="s">
        <v>118</v>
      </c>
      <c r="D37" s="53">
        <f>SUM(D38:D39)</f>
        <v>0</v>
      </c>
      <c r="E37" s="53">
        <f>SUM(E38:E39)</f>
        <v>0</v>
      </c>
      <c r="F37" s="54" t="str">
        <f t="shared" si="0"/>
        <v>-</v>
      </c>
    </row>
    <row r="38" spans="1:6" ht="12.75" customHeight="1" x14ac:dyDescent="0.2">
      <c r="A38" s="55">
        <v>6151</v>
      </c>
      <c r="B38" s="87" t="s">
        <v>119</v>
      </c>
      <c r="C38" s="52" t="s">
        <v>120</v>
      </c>
      <c r="D38" s="244">
        <v>0</v>
      </c>
      <c r="E38" s="244">
        <v>0</v>
      </c>
      <c r="F38" s="54" t="str">
        <f t="shared" si="0"/>
        <v>-</v>
      </c>
    </row>
    <row r="39" spans="1:6" ht="12.75" customHeight="1" x14ac:dyDescent="0.2">
      <c r="A39" s="55">
        <v>6152</v>
      </c>
      <c r="B39" s="87" t="s">
        <v>121</v>
      </c>
      <c r="C39" s="52" t="s">
        <v>122</v>
      </c>
      <c r="D39" s="244">
        <v>0</v>
      </c>
      <c r="E39" s="244">
        <v>0</v>
      </c>
      <c r="F39" s="54" t="str">
        <f t="shared" si="0"/>
        <v>-</v>
      </c>
    </row>
    <row r="40" spans="1:6" ht="12.75" customHeight="1" x14ac:dyDescent="0.2">
      <c r="A40" s="55">
        <v>616</v>
      </c>
      <c r="B40" s="87" t="s">
        <v>123</v>
      </c>
      <c r="C40" s="52" t="s">
        <v>124</v>
      </c>
      <c r="D40" s="53">
        <f>SUM(D41:D43)</f>
        <v>0</v>
      </c>
      <c r="E40" s="53">
        <f>SUM(E41:E43)</f>
        <v>0</v>
      </c>
      <c r="F40" s="54" t="str">
        <f t="shared" si="0"/>
        <v>-</v>
      </c>
    </row>
    <row r="41" spans="1:6" ht="12.75" customHeight="1" x14ac:dyDescent="0.2">
      <c r="A41" s="55">
        <v>6161</v>
      </c>
      <c r="B41" s="87" t="s">
        <v>125</v>
      </c>
      <c r="C41" s="52" t="s">
        <v>126</v>
      </c>
      <c r="D41" s="244">
        <v>0</v>
      </c>
      <c r="E41" s="244">
        <v>0</v>
      </c>
      <c r="F41" s="54" t="str">
        <f t="shared" si="0"/>
        <v>-</v>
      </c>
    </row>
    <row r="42" spans="1:6" ht="12.75" customHeight="1" x14ac:dyDescent="0.2">
      <c r="A42" s="55">
        <v>6162</v>
      </c>
      <c r="B42" s="87" t="s">
        <v>127</v>
      </c>
      <c r="C42" s="52" t="s">
        <v>128</v>
      </c>
      <c r="D42" s="244">
        <v>0</v>
      </c>
      <c r="E42" s="244">
        <v>0</v>
      </c>
      <c r="F42" s="54" t="str">
        <f t="shared" si="0"/>
        <v>-</v>
      </c>
    </row>
    <row r="43" spans="1:6" ht="12.75" customHeight="1" x14ac:dyDescent="0.2">
      <c r="A43" s="55">
        <v>6163</v>
      </c>
      <c r="B43" s="87" t="s">
        <v>129</v>
      </c>
      <c r="C43" s="52" t="s">
        <v>130</v>
      </c>
      <c r="D43" s="244">
        <v>0</v>
      </c>
      <c r="E43" s="244">
        <v>0</v>
      </c>
      <c r="F43" s="54" t="str">
        <f t="shared" si="0"/>
        <v>-</v>
      </c>
    </row>
    <row r="44" spans="1:6" ht="12.75" customHeight="1" x14ac:dyDescent="0.2">
      <c r="A44" s="55">
        <v>62</v>
      </c>
      <c r="B44" s="87" t="s">
        <v>131</v>
      </c>
      <c r="C44" s="52" t="s">
        <v>132</v>
      </c>
      <c r="D44" s="53">
        <f>D45+D48+D49</f>
        <v>0</v>
      </c>
      <c r="E44" s="53">
        <f>E45+E48+E49</f>
        <v>0</v>
      </c>
      <c r="F44" s="54" t="str">
        <f t="shared" si="0"/>
        <v>-</v>
      </c>
    </row>
    <row r="45" spans="1:6" ht="12.75" customHeight="1" x14ac:dyDescent="0.2">
      <c r="A45" s="55">
        <v>621</v>
      </c>
      <c r="B45" s="87" t="s">
        <v>133</v>
      </c>
      <c r="C45" s="52" t="s">
        <v>134</v>
      </c>
      <c r="D45" s="53">
        <f>SUM(D46:D47)</f>
        <v>0</v>
      </c>
      <c r="E45" s="53">
        <f>SUM(E46:E47)</f>
        <v>0</v>
      </c>
      <c r="F45" s="54" t="str">
        <f t="shared" si="0"/>
        <v>-</v>
      </c>
    </row>
    <row r="46" spans="1:6" ht="12.75" customHeight="1" x14ac:dyDescent="0.2">
      <c r="A46" s="55">
        <v>6211</v>
      </c>
      <c r="B46" s="87" t="s">
        <v>135</v>
      </c>
      <c r="C46" s="52" t="s">
        <v>136</v>
      </c>
      <c r="D46" s="244">
        <v>0</v>
      </c>
      <c r="E46" s="244">
        <v>0</v>
      </c>
      <c r="F46" s="54" t="str">
        <f t="shared" si="0"/>
        <v>-</v>
      </c>
    </row>
    <row r="47" spans="1:6" ht="12.75" customHeight="1" x14ac:dyDescent="0.2">
      <c r="A47" s="55">
        <v>6212</v>
      </c>
      <c r="B47" s="87" t="s">
        <v>137</v>
      </c>
      <c r="C47" s="52" t="s">
        <v>138</v>
      </c>
      <c r="D47" s="244">
        <v>0</v>
      </c>
      <c r="E47" s="244">
        <v>0</v>
      </c>
      <c r="F47" s="54" t="str">
        <f t="shared" si="0"/>
        <v>-</v>
      </c>
    </row>
    <row r="48" spans="1:6" ht="12.75" customHeight="1" x14ac:dyDescent="0.2">
      <c r="A48" s="55">
        <v>622</v>
      </c>
      <c r="B48" s="87" t="s">
        <v>139</v>
      </c>
      <c r="C48" s="52" t="s">
        <v>140</v>
      </c>
      <c r="D48" s="244">
        <v>0</v>
      </c>
      <c r="E48" s="244">
        <v>0</v>
      </c>
      <c r="F48" s="54" t="str">
        <f t="shared" si="0"/>
        <v>-</v>
      </c>
    </row>
    <row r="49" spans="1:6" ht="12.75" customHeight="1" x14ac:dyDescent="0.2">
      <c r="A49" s="55">
        <v>623</v>
      </c>
      <c r="B49" s="87" t="s">
        <v>141</v>
      </c>
      <c r="C49" s="52" t="s">
        <v>142</v>
      </c>
      <c r="D49" s="244">
        <v>0</v>
      </c>
      <c r="E49" s="244">
        <v>0</v>
      </c>
      <c r="F49" s="54" t="str">
        <f t="shared" si="0"/>
        <v>-</v>
      </c>
    </row>
    <row r="50" spans="1:6" ht="24" x14ac:dyDescent="0.2">
      <c r="A50" s="55">
        <v>63</v>
      </c>
      <c r="B50" s="88" t="s">
        <v>143</v>
      </c>
      <c r="C50" s="52" t="s">
        <v>144</v>
      </c>
      <c r="D50" s="53">
        <f>D51+D54+D59+D62+D65+D68+D71+D74+D77</f>
        <v>192132164</v>
      </c>
      <c r="E50" s="53">
        <f>E51+E54+E59+E62+E65+E68+E71+E74+E77</f>
        <v>198858346.98000002</v>
      </c>
      <c r="F50" s="54">
        <f t="shared" si="0"/>
        <v>103.5008105045858</v>
      </c>
    </row>
    <row r="51" spans="1:6" ht="12.75" customHeight="1" x14ac:dyDescent="0.2">
      <c r="A51" s="55">
        <v>631</v>
      </c>
      <c r="B51" s="88" t="s">
        <v>145</v>
      </c>
      <c r="C51" s="52" t="s">
        <v>146</v>
      </c>
      <c r="D51" s="53">
        <f>D52+D53</f>
        <v>36855</v>
      </c>
      <c r="E51" s="53">
        <f>E52+E53</f>
        <v>33883.81</v>
      </c>
      <c r="F51" s="54">
        <f t="shared" si="0"/>
        <v>91.938163071496405</v>
      </c>
    </row>
    <row r="52" spans="1:6" ht="12.75" customHeight="1" x14ac:dyDescent="0.2">
      <c r="A52" s="55">
        <v>6311</v>
      </c>
      <c r="B52" s="88" t="s">
        <v>147</v>
      </c>
      <c r="C52" s="52" t="s">
        <v>148</v>
      </c>
      <c r="D52" s="244">
        <v>36855</v>
      </c>
      <c r="E52" s="244">
        <v>33883.81</v>
      </c>
      <c r="F52" s="54">
        <f t="shared" si="0"/>
        <v>91.938163071496405</v>
      </c>
    </row>
    <row r="53" spans="1:6" ht="12.75" customHeight="1" x14ac:dyDescent="0.2">
      <c r="A53" s="55">
        <v>6312</v>
      </c>
      <c r="B53" s="88" t="s">
        <v>149</v>
      </c>
      <c r="C53" s="52" t="s">
        <v>150</v>
      </c>
      <c r="D53" s="244">
        <v>0</v>
      </c>
      <c r="E53" s="244">
        <v>0</v>
      </c>
      <c r="F53" s="54" t="str">
        <f t="shared" si="0"/>
        <v>-</v>
      </c>
    </row>
    <row r="54" spans="1:6" ht="24" x14ac:dyDescent="0.2">
      <c r="A54" s="55">
        <v>632</v>
      </c>
      <c r="B54" s="88" t="s">
        <v>151</v>
      </c>
      <c r="C54" s="52" t="s">
        <v>152</v>
      </c>
      <c r="D54" s="53">
        <f>SUM(D55:D58)</f>
        <v>4805666</v>
      </c>
      <c r="E54" s="53">
        <f>SUM(E55:E58)</f>
        <v>775025.12</v>
      </c>
      <c r="F54" s="54">
        <f t="shared" si="0"/>
        <v>16.127319709692685</v>
      </c>
    </row>
    <row r="55" spans="1:6" ht="12.75" customHeight="1" x14ac:dyDescent="0.2">
      <c r="A55" s="55">
        <v>6321</v>
      </c>
      <c r="B55" s="88" t="s">
        <v>153</v>
      </c>
      <c r="C55" s="52" t="s">
        <v>154</v>
      </c>
      <c r="D55" s="244">
        <v>4794381</v>
      </c>
      <c r="E55" s="244">
        <v>775025.12</v>
      </c>
      <c r="F55" s="54">
        <f t="shared" si="0"/>
        <v>16.165280147739615</v>
      </c>
    </row>
    <row r="56" spans="1:6" ht="12.75" customHeight="1" x14ac:dyDescent="0.2">
      <c r="A56" s="55">
        <v>6322</v>
      </c>
      <c r="B56" s="88" t="s">
        <v>155</v>
      </c>
      <c r="C56" s="52" t="s">
        <v>156</v>
      </c>
      <c r="D56" s="244">
        <v>11285</v>
      </c>
      <c r="E56" s="244">
        <v>0</v>
      </c>
      <c r="F56" s="54">
        <f t="shared" si="0"/>
        <v>0</v>
      </c>
    </row>
    <row r="57" spans="1:6" ht="12.75" customHeight="1" x14ac:dyDescent="0.2">
      <c r="A57" s="55">
        <v>6323</v>
      </c>
      <c r="B57" s="88" t="s">
        <v>157</v>
      </c>
      <c r="C57" s="52" t="s">
        <v>158</v>
      </c>
      <c r="D57" s="244">
        <v>0</v>
      </c>
      <c r="E57" s="244">
        <v>0</v>
      </c>
      <c r="F57" s="54" t="str">
        <f t="shared" si="0"/>
        <v>-</v>
      </c>
    </row>
    <row r="58" spans="1:6" ht="12.75" customHeight="1" x14ac:dyDescent="0.2">
      <c r="A58" s="55">
        <v>6324</v>
      </c>
      <c r="B58" s="88" t="s">
        <v>159</v>
      </c>
      <c r="C58" s="52" t="s">
        <v>160</v>
      </c>
      <c r="D58" s="244">
        <v>0</v>
      </c>
      <c r="E58" s="244">
        <v>0</v>
      </c>
      <c r="F58" s="54" t="str">
        <f t="shared" si="0"/>
        <v>-</v>
      </c>
    </row>
    <row r="59" spans="1:6" ht="24" x14ac:dyDescent="0.2">
      <c r="A59" s="55">
        <v>633</v>
      </c>
      <c r="B59" s="88" t="s">
        <v>161</v>
      </c>
      <c r="C59" s="52" t="s">
        <v>162</v>
      </c>
      <c r="D59" s="53">
        <f>SUM(D60:D61)</f>
        <v>82106565</v>
      </c>
      <c r="E59" s="53">
        <f>SUM(E60:E61)</f>
        <v>79911188.75</v>
      </c>
      <c r="F59" s="54">
        <f t="shared" si="0"/>
        <v>97.326186706263982</v>
      </c>
    </row>
    <row r="60" spans="1:6" ht="24" x14ac:dyDescent="0.2">
      <c r="A60" s="55">
        <v>6331</v>
      </c>
      <c r="B60" s="88" t="s">
        <v>163</v>
      </c>
      <c r="C60" s="52" t="s">
        <v>164</v>
      </c>
      <c r="D60" s="244">
        <v>56948604</v>
      </c>
      <c r="E60" s="244">
        <v>58227005.289999999</v>
      </c>
      <c r="F60" s="54">
        <f t="shared" si="0"/>
        <v>102.24483341154421</v>
      </c>
    </row>
    <row r="61" spans="1:6" ht="24" x14ac:dyDescent="0.2">
      <c r="A61" s="55">
        <v>6332</v>
      </c>
      <c r="B61" s="88" t="s">
        <v>165</v>
      </c>
      <c r="C61" s="52" t="s">
        <v>166</v>
      </c>
      <c r="D61" s="244">
        <v>25157961</v>
      </c>
      <c r="E61" s="244">
        <v>21684183.460000001</v>
      </c>
      <c r="F61" s="54">
        <f t="shared" si="0"/>
        <v>86.192134012768364</v>
      </c>
    </row>
    <row r="62" spans="1:6" ht="12.75" customHeight="1" x14ac:dyDescent="0.2">
      <c r="A62" s="55">
        <v>634</v>
      </c>
      <c r="B62" s="87" t="s">
        <v>167</v>
      </c>
      <c r="C62" s="52" t="s">
        <v>168</v>
      </c>
      <c r="D62" s="53">
        <f>SUM(D63:D64)</f>
        <v>3024073</v>
      </c>
      <c r="E62" s="53">
        <f>SUM(E63:E64)</f>
        <v>3179378.41</v>
      </c>
      <c r="F62" s="54">
        <f t="shared" si="0"/>
        <v>105.13563693733585</v>
      </c>
    </row>
    <row r="63" spans="1:6" ht="12.75" customHeight="1" x14ac:dyDescent="0.2">
      <c r="A63" s="55">
        <v>6341</v>
      </c>
      <c r="B63" s="87" t="s">
        <v>169</v>
      </c>
      <c r="C63" s="52" t="s">
        <v>170</v>
      </c>
      <c r="D63" s="244">
        <v>2972773</v>
      </c>
      <c r="E63" s="244">
        <v>2614003.41</v>
      </c>
      <c r="F63" s="54">
        <f t="shared" si="0"/>
        <v>87.931483836808269</v>
      </c>
    </row>
    <row r="64" spans="1:6" ht="12.75" customHeight="1" x14ac:dyDescent="0.2">
      <c r="A64" s="55">
        <v>6342</v>
      </c>
      <c r="B64" s="87" t="s">
        <v>171</v>
      </c>
      <c r="C64" s="52" t="s">
        <v>172</v>
      </c>
      <c r="D64" s="244">
        <v>51300</v>
      </c>
      <c r="E64" s="244">
        <v>565375</v>
      </c>
      <c r="F64" s="54">
        <f t="shared" si="0"/>
        <v>1102.0955165692008</v>
      </c>
    </row>
    <row r="65" spans="1:6" ht="12.75" customHeight="1" x14ac:dyDescent="0.2">
      <c r="A65" s="55">
        <v>635</v>
      </c>
      <c r="B65" s="87" t="s">
        <v>173</v>
      </c>
      <c r="C65" s="52" t="s">
        <v>174</v>
      </c>
      <c r="D65" s="53">
        <f>SUM(D66:D67)</f>
        <v>13823082</v>
      </c>
      <c r="E65" s="53">
        <f>SUM(E66:E67)</f>
        <v>13825239.189999999</v>
      </c>
      <c r="F65" s="54">
        <f t="shared" si="0"/>
        <v>100.01560570934905</v>
      </c>
    </row>
    <row r="66" spans="1:6" ht="12.75" customHeight="1" x14ac:dyDescent="0.2">
      <c r="A66" s="55">
        <v>6351</v>
      </c>
      <c r="B66" s="87" t="s">
        <v>175</v>
      </c>
      <c r="C66" s="52" t="s">
        <v>176</v>
      </c>
      <c r="D66" s="244">
        <v>13823082</v>
      </c>
      <c r="E66" s="244">
        <v>13825239.189999999</v>
      </c>
      <c r="F66" s="54">
        <f t="shared" si="0"/>
        <v>100.01560570934905</v>
      </c>
    </row>
    <row r="67" spans="1:6" ht="12.75" customHeight="1" x14ac:dyDescent="0.2">
      <c r="A67" s="55">
        <v>6352</v>
      </c>
      <c r="B67" s="87" t="s">
        <v>177</v>
      </c>
      <c r="C67" s="52" t="s">
        <v>178</v>
      </c>
      <c r="D67" s="244">
        <v>0</v>
      </c>
      <c r="E67" s="244">
        <v>0</v>
      </c>
      <c r="F67" s="54" t="str">
        <f t="shared" si="0"/>
        <v>-</v>
      </c>
    </row>
    <row r="68" spans="1:6" ht="24" x14ac:dyDescent="0.2">
      <c r="A68" s="55" t="s">
        <v>179</v>
      </c>
      <c r="B68" s="234" t="s">
        <v>180</v>
      </c>
      <c r="C68" s="52" t="s">
        <v>179</v>
      </c>
      <c r="D68" s="53">
        <f>SUM(D69:D70)</f>
        <v>53597267</v>
      </c>
      <c r="E68" s="53">
        <f>SUM(E69:E70)</f>
        <v>55940457.649999999</v>
      </c>
      <c r="F68" s="54">
        <f t="shared" si="0"/>
        <v>104.37184726228672</v>
      </c>
    </row>
    <row r="69" spans="1:6" ht="12.75" customHeight="1" x14ac:dyDescent="0.2">
      <c r="A69" s="55" t="s">
        <v>181</v>
      </c>
      <c r="B69" s="87" t="s">
        <v>182</v>
      </c>
      <c r="C69" s="52" t="s">
        <v>181</v>
      </c>
      <c r="D69" s="244">
        <v>53294196</v>
      </c>
      <c r="E69" s="244">
        <v>55432231.039999999</v>
      </c>
      <c r="F69" s="54">
        <f t="shared" si="0"/>
        <v>104.01175962951012</v>
      </c>
    </row>
    <row r="70" spans="1:6" ht="24" x14ac:dyDescent="0.2">
      <c r="A70" s="55" t="s">
        <v>183</v>
      </c>
      <c r="B70" s="87" t="s">
        <v>184</v>
      </c>
      <c r="C70" s="52" t="s">
        <v>183</v>
      </c>
      <c r="D70" s="244">
        <v>303071</v>
      </c>
      <c r="E70" s="244">
        <v>508226.61</v>
      </c>
      <c r="F70" s="54">
        <f t="shared" si="0"/>
        <v>167.69226022945119</v>
      </c>
    </row>
    <row r="71" spans="1:6" ht="24" x14ac:dyDescent="0.2">
      <c r="A71" s="55" t="s">
        <v>185</v>
      </c>
      <c r="B71" s="87" t="s">
        <v>186</v>
      </c>
      <c r="C71" s="56" t="s">
        <v>185</v>
      </c>
      <c r="D71" s="53">
        <f>SUM(D72:D73)</f>
        <v>0</v>
      </c>
      <c r="E71" s="53">
        <f>SUM(E72:E73)</f>
        <v>0</v>
      </c>
      <c r="F71" s="54" t="str">
        <f t="shared" si="0"/>
        <v>-</v>
      </c>
    </row>
    <row r="72" spans="1:6" ht="12.75" customHeight="1" x14ac:dyDescent="0.2">
      <c r="A72" s="55" t="s">
        <v>187</v>
      </c>
      <c r="B72" s="87" t="s">
        <v>188</v>
      </c>
      <c r="C72" s="56" t="s">
        <v>187</v>
      </c>
      <c r="D72" s="244">
        <v>0</v>
      </c>
      <c r="E72" s="244">
        <v>0</v>
      </c>
      <c r="F72" s="54" t="str">
        <f t="shared" si="0"/>
        <v>-</v>
      </c>
    </row>
    <row r="73" spans="1:6" ht="12.75" customHeight="1" x14ac:dyDescent="0.2">
      <c r="A73" s="55" t="s">
        <v>189</v>
      </c>
      <c r="B73" s="87" t="s">
        <v>190</v>
      </c>
      <c r="C73" s="56" t="s">
        <v>189</v>
      </c>
      <c r="D73" s="244">
        <v>0</v>
      </c>
      <c r="E73" s="244">
        <v>0</v>
      </c>
      <c r="F73" s="54" t="str">
        <f t="shared" si="0"/>
        <v>-</v>
      </c>
    </row>
    <row r="74" spans="1:6" ht="12.75" customHeight="1" x14ac:dyDescent="0.2">
      <c r="A74" s="55" t="s">
        <v>191</v>
      </c>
      <c r="B74" s="87" t="s">
        <v>192</v>
      </c>
      <c r="C74" s="52" t="s">
        <v>191</v>
      </c>
      <c r="D74" s="53">
        <f>SUM(D75:D76)</f>
        <v>34738656</v>
      </c>
      <c r="E74" s="53">
        <f>SUM(E75:E76)</f>
        <v>45193174.049999997</v>
      </c>
      <c r="F74" s="54">
        <f t="shared" si="0"/>
        <v>130.09476834682377</v>
      </c>
    </row>
    <row r="75" spans="1:6" ht="12.75" customHeight="1" x14ac:dyDescent="0.2">
      <c r="A75" s="55" t="s">
        <v>193</v>
      </c>
      <c r="B75" s="87" t="s">
        <v>194</v>
      </c>
      <c r="C75" s="52" t="s">
        <v>193</v>
      </c>
      <c r="D75" s="244">
        <v>4772454</v>
      </c>
      <c r="E75" s="244">
        <v>4228381.7300000004</v>
      </c>
      <c r="F75" s="54">
        <f t="shared" si="0"/>
        <v>88.599737786891197</v>
      </c>
    </row>
    <row r="76" spans="1:6" ht="12.75" customHeight="1" x14ac:dyDescent="0.2">
      <c r="A76" s="55" t="s">
        <v>195</v>
      </c>
      <c r="B76" s="87" t="s">
        <v>196</v>
      </c>
      <c r="C76" s="52" t="s">
        <v>195</v>
      </c>
      <c r="D76" s="244">
        <v>29966202</v>
      </c>
      <c r="E76" s="244">
        <v>40964792.32</v>
      </c>
      <c r="F76" s="54">
        <f t="shared" si="0"/>
        <v>136.70331769104408</v>
      </c>
    </row>
    <row r="77" spans="1:6" ht="24" x14ac:dyDescent="0.2">
      <c r="A77" s="55" t="s">
        <v>197</v>
      </c>
      <c r="B77" s="87" t="s">
        <v>198</v>
      </c>
      <c r="C77" s="52" t="s">
        <v>197</v>
      </c>
      <c r="D77" s="53">
        <f>SUM(D78:D81)</f>
        <v>0</v>
      </c>
      <c r="E77" s="53">
        <f>SUM(E78:E81)</f>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v>0</v>
      </c>
      <c r="E79" s="244">
        <v>0</v>
      </c>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v>0</v>
      </c>
      <c r="E81" s="244">
        <v>0</v>
      </c>
      <c r="F81" s="54" t="str">
        <f t="shared" si="0"/>
        <v>-</v>
      </c>
    </row>
    <row r="82" spans="1:6" ht="12.75" customHeight="1" x14ac:dyDescent="0.2">
      <c r="A82" s="55">
        <v>64</v>
      </c>
      <c r="B82" s="87" t="s">
        <v>207</v>
      </c>
      <c r="C82" s="52" t="s">
        <v>208</v>
      </c>
      <c r="D82" s="53">
        <f>D83+D91+D98</f>
        <v>3096849</v>
      </c>
      <c r="E82" s="53">
        <f>E83+E91+E98</f>
        <v>5018037.41</v>
      </c>
      <c r="F82" s="54">
        <f t="shared" si="0"/>
        <v>162.03687716126942</v>
      </c>
    </row>
    <row r="83" spans="1:6" ht="12.75" customHeight="1" x14ac:dyDescent="0.2">
      <c r="A83" s="55">
        <v>641</v>
      </c>
      <c r="B83" s="87" t="s">
        <v>209</v>
      </c>
      <c r="C83" s="52" t="s">
        <v>210</v>
      </c>
      <c r="D83" s="53">
        <f>SUM(D84:D90)</f>
        <v>50717</v>
      </c>
      <c r="E83" s="53">
        <f>SUM(E84:E90)</f>
        <v>1701909.12</v>
      </c>
      <c r="F83" s="54">
        <f t="shared" si="0"/>
        <v>3355.6975373149044</v>
      </c>
    </row>
    <row r="84" spans="1:6" ht="12.75" customHeight="1" x14ac:dyDescent="0.2">
      <c r="A84" s="55">
        <v>6412</v>
      </c>
      <c r="B84" s="87" t="s">
        <v>211</v>
      </c>
      <c r="C84" s="52" t="s">
        <v>212</v>
      </c>
      <c r="D84" s="244">
        <v>0</v>
      </c>
      <c r="E84" s="244">
        <v>0</v>
      </c>
      <c r="F84" s="54" t="str">
        <f t="shared" si="0"/>
        <v>-</v>
      </c>
    </row>
    <row r="85" spans="1:6" ht="12.75" customHeight="1" x14ac:dyDescent="0.2">
      <c r="A85" s="55">
        <v>6413</v>
      </c>
      <c r="B85" s="87" t="s">
        <v>213</v>
      </c>
      <c r="C85" s="52" t="s">
        <v>214</v>
      </c>
      <c r="D85" s="244">
        <v>7427</v>
      </c>
      <c r="E85" s="244">
        <v>4701.1499999999996</v>
      </c>
      <c r="F85" s="54">
        <f t="shared" si="0"/>
        <v>63.298101521475694</v>
      </c>
    </row>
    <row r="86" spans="1:6" ht="12.75" customHeight="1" x14ac:dyDescent="0.2">
      <c r="A86" s="55">
        <v>6414</v>
      </c>
      <c r="B86" s="87" t="s">
        <v>215</v>
      </c>
      <c r="C86" s="52" t="s">
        <v>216</v>
      </c>
      <c r="D86" s="244">
        <v>33284</v>
      </c>
      <c r="E86" s="244">
        <v>13684.37</v>
      </c>
      <c r="F86" s="54">
        <f t="shared" si="0"/>
        <v>41.113958658815051</v>
      </c>
    </row>
    <row r="87" spans="1:6" ht="12.75" customHeight="1" x14ac:dyDescent="0.2">
      <c r="A87" s="55">
        <v>6415</v>
      </c>
      <c r="B87" s="87" t="s">
        <v>217</v>
      </c>
      <c r="C87" s="52" t="s">
        <v>218</v>
      </c>
      <c r="D87" s="244">
        <v>0</v>
      </c>
      <c r="E87" s="244">
        <v>0</v>
      </c>
      <c r="F87" s="54" t="str">
        <f t="shared" si="0"/>
        <v>-</v>
      </c>
    </row>
    <row r="88" spans="1:6" ht="12.75" customHeight="1" x14ac:dyDescent="0.2">
      <c r="A88" s="55">
        <v>6416</v>
      </c>
      <c r="B88" s="87" t="s">
        <v>219</v>
      </c>
      <c r="C88" s="52" t="s">
        <v>220</v>
      </c>
      <c r="D88" s="244">
        <v>0</v>
      </c>
      <c r="E88" s="244">
        <v>0</v>
      </c>
      <c r="F88" s="54" t="str">
        <f t="shared" si="0"/>
        <v>-</v>
      </c>
    </row>
    <row r="89" spans="1:6" ht="24" x14ac:dyDescent="0.2">
      <c r="A89" s="55">
        <v>6417</v>
      </c>
      <c r="B89" s="87" t="s">
        <v>221</v>
      </c>
      <c r="C89" s="52" t="s">
        <v>222</v>
      </c>
      <c r="D89" s="244">
        <v>10000</v>
      </c>
      <c r="E89" s="244">
        <v>1683521.6</v>
      </c>
      <c r="F89" s="54" t="str">
        <f t="shared" si="0"/>
        <v>&gt;&gt;100</v>
      </c>
    </row>
    <row r="90" spans="1:6" ht="12.75" customHeight="1" x14ac:dyDescent="0.2">
      <c r="A90" s="55">
        <v>6419</v>
      </c>
      <c r="B90" s="87" t="s">
        <v>223</v>
      </c>
      <c r="C90" s="52" t="s">
        <v>224</v>
      </c>
      <c r="D90" s="244">
        <v>6</v>
      </c>
      <c r="E90" s="244">
        <v>2</v>
      </c>
      <c r="F90" s="54">
        <f t="shared" si="0"/>
        <v>33.333333333333329</v>
      </c>
    </row>
    <row r="91" spans="1:6" ht="12.75" customHeight="1" x14ac:dyDescent="0.2">
      <c r="A91" s="55">
        <v>642</v>
      </c>
      <c r="B91" s="87" t="s">
        <v>225</v>
      </c>
      <c r="C91" s="52" t="s">
        <v>226</v>
      </c>
      <c r="D91" s="53">
        <f>SUM(D92:D97)</f>
        <v>3046132</v>
      </c>
      <c r="E91" s="53">
        <f>SUM(E92:E97)</f>
        <v>3316128.29</v>
      </c>
      <c r="F91" s="54">
        <f t="shared" si="0"/>
        <v>108.8635781377826</v>
      </c>
    </row>
    <row r="92" spans="1:6" ht="12.75" customHeight="1" x14ac:dyDescent="0.2">
      <c r="A92" s="55">
        <v>6421</v>
      </c>
      <c r="B92" s="87" t="s">
        <v>227</v>
      </c>
      <c r="C92" s="52" t="s">
        <v>228</v>
      </c>
      <c r="D92" s="244">
        <v>282632</v>
      </c>
      <c r="E92" s="244">
        <v>254184.19</v>
      </c>
      <c r="F92" s="54">
        <f t="shared" si="0"/>
        <v>89.934681847773788</v>
      </c>
    </row>
    <row r="93" spans="1:6" ht="12.75" customHeight="1" x14ac:dyDescent="0.2">
      <c r="A93" s="55">
        <v>6422</v>
      </c>
      <c r="B93" s="87" t="s">
        <v>229</v>
      </c>
      <c r="C93" s="52" t="s">
        <v>230</v>
      </c>
      <c r="D93" s="244">
        <v>2606147</v>
      </c>
      <c r="E93" s="244">
        <v>2999457.87</v>
      </c>
      <c r="F93" s="54">
        <f t="shared" si="0"/>
        <v>115.09166098458761</v>
      </c>
    </row>
    <row r="94" spans="1:6" ht="12.75" customHeight="1" x14ac:dyDescent="0.2">
      <c r="A94" s="55">
        <v>6423</v>
      </c>
      <c r="B94" s="87" t="s">
        <v>231</v>
      </c>
      <c r="C94" s="52" t="s">
        <v>232</v>
      </c>
      <c r="D94" s="244">
        <v>6713</v>
      </c>
      <c r="E94" s="244">
        <v>62186.23</v>
      </c>
      <c r="F94" s="54">
        <f t="shared" si="0"/>
        <v>926.35528079845085</v>
      </c>
    </row>
    <row r="95" spans="1:6" ht="12.75" customHeight="1" x14ac:dyDescent="0.2">
      <c r="A95" s="55">
        <v>6424</v>
      </c>
      <c r="B95" s="87" t="s">
        <v>233</v>
      </c>
      <c r="C95" s="52" t="s">
        <v>234</v>
      </c>
      <c r="D95" s="244">
        <v>0</v>
      </c>
      <c r="E95" s="244">
        <v>0</v>
      </c>
      <c r="F95" s="54" t="str">
        <f t="shared" si="0"/>
        <v>-</v>
      </c>
    </row>
    <row r="96" spans="1:6" ht="12.75" customHeight="1" x14ac:dyDescent="0.2">
      <c r="A96" s="55" t="s">
        <v>235</v>
      </c>
      <c r="B96" s="87" t="s">
        <v>236</v>
      </c>
      <c r="C96" s="52" t="s">
        <v>235</v>
      </c>
      <c r="D96" s="244">
        <v>0</v>
      </c>
      <c r="E96" s="244">
        <v>0</v>
      </c>
      <c r="F96" s="54" t="str">
        <f t="shared" si="0"/>
        <v>-</v>
      </c>
    </row>
    <row r="97" spans="1:6" ht="12.75" customHeight="1" x14ac:dyDescent="0.2">
      <c r="A97" s="55">
        <v>6429</v>
      </c>
      <c r="B97" s="87" t="s">
        <v>237</v>
      </c>
      <c r="C97" s="52" t="s">
        <v>238</v>
      </c>
      <c r="D97" s="244">
        <v>150640</v>
      </c>
      <c r="E97" s="244">
        <v>300</v>
      </c>
      <c r="F97" s="54">
        <f t="shared" si="0"/>
        <v>0.19915029208709506</v>
      </c>
    </row>
    <row r="98" spans="1:6" ht="12.75" customHeight="1" x14ac:dyDescent="0.2">
      <c r="A98" s="55">
        <v>643</v>
      </c>
      <c r="B98" s="87" t="s">
        <v>239</v>
      </c>
      <c r="C98" s="52" t="s">
        <v>240</v>
      </c>
      <c r="D98" s="53">
        <f>SUM(D99:D105)</f>
        <v>0</v>
      </c>
      <c r="E98" s="53">
        <f>SUM(E99:E105)</f>
        <v>0</v>
      </c>
      <c r="F98" s="54" t="str">
        <f t="shared" si="0"/>
        <v>-</v>
      </c>
    </row>
    <row r="99" spans="1:6" ht="24" x14ac:dyDescent="0.2">
      <c r="A99" s="55">
        <v>6431</v>
      </c>
      <c r="B99" s="87" t="s">
        <v>241</v>
      </c>
      <c r="C99" s="52" t="s">
        <v>242</v>
      </c>
      <c r="D99" s="244">
        <v>0</v>
      </c>
      <c r="E99" s="244">
        <v>0</v>
      </c>
      <c r="F99" s="54" t="str">
        <f t="shared" si="0"/>
        <v>-</v>
      </c>
    </row>
    <row r="100" spans="1:6" ht="24" x14ac:dyDescent="0.2">
      <c r="A100" s="55">
        <v>6432</v>
      </c>
      <c r="B100" s="234" t="s">
        <v>243</v>
      </c>
      <c r="C100" s="52" t="s">
        <v>244</v>
      </c>
      <c r="D100" s="244">
        <v>0</v>
      </c>
      <c r="E100" s="244">
        <v>0</v>
      </c>
      <c r="F100" s="54" t="str">
        <f t="shared" si="0"/>
        <v>-</v>
      </c>
    </row>
    <row r="101" spans="1:6" ht="24" x14ac:dyDescent="0.2">
      <c r="A101" s="55">
        <v>6433</v>
      </c>
      <c r="B101" s="234" t="s">
        <v>245</v>
      </c>
      <c r="C101" s="52" t="s">
        <v>246</v>
      </c>
      <c r="D101" s="244">
        <v>0</v>
      </c>
      <c r="E101" s="244">
        <v>0</v>
      </c>
      <c r="F101" s="54" t="str">
        <f t="shared" si="0"/>
        <v>-</v>
      </c>
    </row>
    <row r="102" spans="1:6" ht="24" x14ac:dyDescent="0.2">
      <c r="A102" s="55">
        <v>6434</v>
      </c>
      <c r="B102" s="87" t="s">
        <v>247</v>
      </c>
      <c r="C102" s="52" t="s">
        <v>248</v>
      </c>
      <c r="D102" s="244">
        <v>0</v>
      </c>
      <c r="E102" s="244">
        <v>0</v>
      </c>
      <c r="F102" s="54" t="str">
        <f t="shared" si="0"/>
        <v>-</v>
      </c>
    </row>
    <row r="103" spans="1:6" ht="24" x14ac:dyDescent="0.2">
      <c r="A103" s="55">
        <v>6435</v>
      </c>
      <c r="B103" s="234" t="s">
        <v>249</v>
      </c>
      <c r="C103" s="52" t="s">
        <v>250</v>
      </c>
      <c r="D103" s="244">
        <v>0</v>
      </c>
      <c r="E103" s="244">
        <v>0</v>
      </c>
      <c r="F103" s="54" t="str">
        <f t="shared" si="0"/>
        <v>-</v>
      </c>
    </row>
    <row r="104" spans="1:6" ht="24" x14ac:dyDescent="0.2">
      <c r="A104" s="55">
        <v>6436</v>
      </c>
      <c r="B104" s="234" t="s">
        <v>251</v>
      </c>
      <c r="C104" s="52" t="s">
        <v>252</v>
      </c>
      <c r="D104" s="244">
        <v>0</v>
      </c>
      <c r="E104" s="244">
        <v>0</v>
      </c>
      <c r="F104" s="54" t="str">
        <f t="shared" si="0"/>
        <v>-</v>
      </c>
    </row>
    <row r="105" spans="1:6" ht="12.75" customHeight="1" x14ac:dyDescent="0.2">
      <c r="A105" s="55">
        <v>6437</v>
      </c>
      <c r="B105" s="87" t="s">
        <v>253</v>
      </c>
      <c r="C105" s="52" t="s">
        <v>254</v>
      </c>
      <c r="D105" s="244">
        <v>0</v>
      </c>
      <c r="E105" s="244">
        <v>0</v>
      </c>
      <c r="F105" s="54" t="str">
        <f t="shared" si="0"/>
        <v>-</v>
      </c>
    </row>
    <row r="106" spans="1:6" ht="24" x14ac:dyDescent="0.2">
      <c r="A106" s="55">
        <v>65</v>
      </c>
      <c r="B106" s="87" t="s">
        <v>255</v>
      </c>
      <c r="C106" s="52" t="s">
        <v>256</v>
      </c>
      <c r="D106" s="53">
        <f>D107+D112+D120</f>
        <v>17637662</v>
      </c>
      <c r="E106" s="53">
        <f>E107+E112+E120</f>
        <v>18391920.16</v>
      </c>
      <c r="F106" s="54">
        <f t="shared" si="0"/>
        <v>104.27640670288388</v>
      </c>
    </row>
    <row r="107" spans="1:6" ht="12.75" customHeight="1" x14ac:dyDescent="0.2">
      <c r="A107" s="55">
        <v>651</v>
      </c>
      <c r="B107" s="87" t="s">
        <v>257</v>
      </c>
      <c r="C107" s="52" t="s">
        <v>258</v>
      </c>
      <c r="D107" s="53">
        <f>SUM(D108:D111)</f>
        <v>2508845</v>
      </c>
      <c r="E107" s="53">
        <f>SUM(E108:E111)</f>
        <v>2439797.7999999998</v>
      </c>
      <c r="F107" s="54">
        <f t="shared" si="0"/>
        <v>97.247849109849355</v>
      </c>
    </row>
    <row r="108" spans="1:6" ht="12.75" customHeight="1" x14ac:dyDescent="0.2">
      <c r="A108" s="55">
        <v>6511</v>
      </c>
      <c r="B108" s="87" t="s">
        <v>259</v>
      </c>
      <c r="C108" s="52" t="s">
        <v>260</v>
      </c>
      <c r="D108" s="244">
        <v>0</v>
      </c>
      <c r="E108" s="244">
        <v>0</v>
      </c>
      <c r="F108" s="54" t="str">
        <f t="shared" si="0"/>
        <v>-</v>
      </c>
    </row>
    <row r="109" spans="1:6" ht="12.75" customHeight="1" x14ac:dyDescent="0.2">
      <c r="A109" s="55">
        <v>6512</v>
      </c>
      <c r="B109" s="87" t="s">
        <v>261</v>
      </c>
      <c r="C109" s="52" t="s">
        <v>262</v>
      </c>
      <c r="D109" s="244">
        <v>2233781</v>
      </c>
      <c r="E109" s="244">
        <v>1928375.58</v>
      </c>
      <c r="F109" s="54">
        <f t="shared" si="0"/>
        <v>86.327870995410933</v>
      </c>
    </row>
    <row r="110" spans="1:6" ht="12.75" customHeight="1" x14ac:dyDescent="0.2">
      <c r="A110" s="55">
        <v>6513</v>
      </c>
      <c r="B110" s="87" t="s">
        <v>263</v>
      </c>
      <c r="C110" s="52" t="s">
        <v>264</v>
      </c>
      <c r="D110" s="244">
        <v>171453</v>
      </c>
      <c r="E110" s="244">
        <v>80619.960000000006</v>
      </c>
      <c r="F110" s="54">
        <f t="shared" si="0"/>
        <v>47.021609420657562</v>
      </c>
    </row>
    <row r="111" spans="1:6" ht="12.75" customHeight="1" x14ac:dyDescent="0.2">
      <c r="A111" s="55">
        <v>6514</v>
      </c>
      <c r="B111" s="87" t="s">
        <v>265</v>
      </c>
      <c r="C111" s="52" t="s">
        <v>266</v>
      </c>
      <c r="D111" s="244">
        <v>103611</v>
      </c>
      <c r="E111" s="244">
        <v>430802.26</v>
      </c>
      <c r="F111" s="54">
        <f t="shared" si="0"/>
        <v>415.78814990686317</v>
      </c>
    </row>
    <row r="112" spans="1:6" ht="12.75" customHeight="1" x14ac:dyDescent="0.2">
      <c r="A112" s="55">
        <v>652</v>
      </c>
      <c r="B112" s="87" t="s">
        <v>267</v>
      </c>
      <c r="C112" s="52" t="s">
        <v>268</v>
      </c>
      <c r="D112" s="53">
        <f>SUM(D113:D119)</f>
        <v>5742187</v>
      </c>
      <c r="E112" s="53">
        <f>SUM(E113:E119)</f>
        <v>7047479.6299999999</v>
      </c>
      <c r="F112" s="54">
        <f t="shared" si="0"/>
        <v>122.7316287330942</v>
      </c>
    </row>
    <row r="113" spans="1:6" ht="12.75" customHeight="1" x14ac:dyDescent="0.2">
      <c r="A113" s="55">
        <v>6521</v>
      </c>
      <c r="B113" s="87" t="s">
        <v>269</v>
      </c>
      <c r="C113" s="52" t="s">
        <v>270</v>
      </c>
      <c r="D113" s="244">
        <v>45</v>
      </c>
      <c r="E113" s="244">
        <v>0</v>
      </c>
      <c r="F113" s="54">
        <f t="shared" si="0"/>
        <v>0</v>
      </c>
    </row>
    <row r="114" spans="1:6" ht="12.75" customHeight="1" x14ac:dyDescent="0.2">
      <c r="A114" s="55">
        <v>6522</v>
      </c>
      <c r="B114" s="87" t="s">
        <v>271</v>
      </c>
      <c r="C114" s="52" t="s">
        <v>272</v>
      </c>
      <c r="D114" s="244">
        <v>4546</v>
      </c>
      <c r="E114" s="244">
        <v>6261.93</v>
      </c>
      <c r="F114" s="54">
        <f t="shared" si="0"/>
        <v>137.7459304883414</v>
      </c>
    </row>
    <row r="115" spans="1:6" ht="12.75" customHeight="1" x14ac:dyDescent="0.2">
      <c r="A115" s="55">
        <v>6524</v>
      </c>
      <c r="B115" s="87" t="s">
        <v>273</v>
      </c>
      <c r="C115" s="52" t="s">
        <v>274</v>
      </c>
      <c r="D115" s="244">
        <v>15126</v>
      </c>
      <c r="E115" s="244">
        <v>2843.24</v>
      </c>
      <c r="F115" s="54">
        <f t="shared" si="0"/>
        <v>18.797038212349594</v>
      </c>
    </row>
    <row r="116" spans="1:6" ht="12.75" customHeight="1" x14ac:dyDescent="0.2">
      <c r="A116" s="55">
        <v>6525</v>
      </c>
      <c r="B116" s="87" t="s">
        <v>275</v>
      </c>
      <c r="C116" s="52" t="s">
        <v>276</v>
      </c>
      <c r="D116" s="244">
        <v>0</v>
      </c>
      <c r="E116" s="244">
        <v>0</v>
      </c>
      <c r="F116" s="54" t="str">
        <f t="shared" si="0"/>
        <v>-</v>
      </c>
    </row>
    <row r="117" spans="1:6" ht="12.75" customHeight="1" x14ac:dyDescent="0.2">
      <c r="A117" s="55">
        <v>6526</v>
      </c>
      <c r="B117" s="87" t="s">
        <v>277</v>
      </c>
      <c r="C117" s="52" t="s">
        <v>278</v>
      </c>
      <c r="D117" s="244">
        <v>5722470</v>
      </c>
      <c r="E117" s="244">
        <v>7038374.46</v>
      </c>
      <c r="F117" s="54">
        <f t="shared" si="0"/>
        <v>122.99539289852109</v>
      </c>
    </row>
    <row r="118" spans="1:6" ht="12.75" customHeight="1" x14ac:dyDescent="0.2">
      <c r="A118" s="55">
        <v>6527</v>
      </c>
      <c r="B118" s="87" t="s">
        <v>279</v>
      </c>
      <c r="C118" s="52" t="s">
        <v>280</v>
      </c>
      <c r="D118" s="244">
        <v>0</v>
      </c>
      <c r="E118" s="244">
        <v>0</v>
      </c>
      <c r="F118" s="54" t="str">
        <f t="shared" si="0"/>
        <v>-</v>
      </c>
    </row>
    <row r="119" spans="1:6" ht="24" x14ac:dyDescent="0.2">
      <c r="A119" s="55" t="s">
        <v>281</v>
      </c>
      <c r="B119" s="234" t="s">
        <v>282</v>
      </c>
      <c r="C119" s="52" t="s">
        <v>281</v>
      </c>
      <c r="D119" s="244">
        <v>0</v>
      </c>
      <c r="E119" s="244">
        <v>0</v>
      </c>
      <c r="F119" s="54" t="str">
        <f t="shared" si="0"/>
        <v>-</v>
      </c>
    </row>
    <row r="120" spans="1:6" ht="12.75" customHeight="1" x14ac:dyDescent="0.2">
      <c r="A120" s="55">
        <v>653</v>
      </c>
      <c r="B120" s="87" t="s">
        <v>283</v>
      </c>
      <c r="C120" s="52" t="s">
        <v>284</v>
      </c>
      <c r="D120" s="53">
        <f>SUM(D121:D123)</f>
        <v>9386630</v>
      </c>
      <c r="E120" s="53">
        <f>SUM(E121:E123)</f>
        <v>8904642.7300000004</v>
      </c>
      <c r="F120" s="54">
        <f t="shared" si="0"/>
        <v>94.865172378159158</v>
      </c>
    </row>
    <row r="121" spans="1:6" ht="12.75" customHeight="1" x14ac:dyDescent="0.2">
      <c r="A121" s="55">
        <v>6531</v>
      </c>
      <c r="B121" s="87" t="s">
        <v>285</v>
      </c>
      <c r="C121" s="52" t="s">
        <v>286</v>
      </c>
      <c r="D121" s="244">
        <v>292862</v>
      </c>
      <c r="E121" s="244">
        <v>98122.1</v>
      </c>
      <c r="F121" s="54">
        <f t="shared" si="0"/>
        <v>33.504551631826594</v>
      </c>
    </row>
    <row r="122" spans="1:6" ht="12.75" customHeight="1" x14ac:dyDescent="0.2">
      <c r="A122" s="55">
        <v>6532</v>
      </c>
      <c r="B122" s="87" t="s">
        <v>287</v>
      </c>
      <c r="C122" s="52" t="s">
        <v>288</v>
      </c>
      <c r="D122" s="244">
        <v>9093768</v>
      </c>
      <c r="E122" s="244">
        <v>8806520.6300000008</v>
      </c>
      <c r="F122" s="54">
        <f t="shared" si="0"/>
        <v>96.841272286691293</v>
      </c>
    </row>
    <row r="123" spans="1:6" ht="12.75" customHeight="1" x14ac:dyDescent="0.2">
      <c r="A123" s="55">
        <v>6533</v>
      </c>
      <c r="B123" s="87" t="s">
        <v>289</v>
      </c>
      <c r="C123" s="52" t="s">
        <v>290</v>
      </c>
      <c r="D123" s="244">
        <v>0</v>
      </c>
      <c r="E123" s="244">
        <v>0</v>
      </c>
      <c r="F123" s="54" t="str">
        <f t="shared" si="0"/>
        <v>-</v>
      </c>
    </row>
    <row r="124" spans="1:6" ht="24" x14ac:dyDescent="0.2">
      <c r="A124" s="55">
        <v>66</v>
      </c>
      <c r="B124" s="233" t="s">
        <v>291</v>
      </c>
      <c r="C124" s="52" t="s">
        <v>292</v>
      </c>
      <c r="D124" s="53">
        <f>D125+D128</f>
        <v>3588880</v>
      </c>
      <c r="E124" s="53">
        <f>E125+E128</f>
        <v>4656999.8099999996</v>
      </c>
      <c r="F124" s="54">
        <f t="shared" si="0"/>
        <v>129.76192600477029</v>
      </c>
    </row>
    <row r="125" spans="1:6" ht="12.75" customHeight="1" x14ac:dyDescent="0.2">
      <c r="A125" s="55">
        <v>661</v>
      </c>
      <c r="B125" s="88" t="s">
        <v>293</v>
      </c>
      <c r="C125" s="52" t="s">
        <v>294</v>
      </c>
      <c r="D125" s="53">
        <f>SUM(D126:D127)</f>
        <v>3167129</v>
      </c>
      <c r="E125" s="53">
        <f>SUM(E126:E127)</f>
        <v>3757108.51</v>
      </c>
      <c r="F125" s="54">
        <f t="shared" si="0"/>
        <v>118.62821217575919</v>
      </c>
    </row>
    <row r="126" spans="1:6" ht="12.75" customHeight="1" x14ac:dyDescent="0.2">
      <c r="A126" s="55">
        <v>6614</v>
      </c>
      <c r="B126" s="88" t="s">
        <v>295</v>
      </c>
      <c r="C126" s="52" t="s">
        <v>296</v>
      </c>
      <c r="D126" s="244">
        <v>63410</v>
      </c>
      <c r="E126" s="244">
        <v>192998.69</v>
      </c>
      <c r="F126" s="54">
        <f t="shared" si="0"/>
        <v>304.36633023182463</v>
      </c>
    </row>
    <row r="127" spans="1:6" ht="12.75" customHeight="1" x14ac:dyDescent="0.2">
      <c r="A127" s="55">
        <v>6615</v>
      </c>
      <c r="B127" s="88" t="s">
        <v>297</v>
      </c>
      <c r="C127" s="52" t="s">
        <v>298</v>
      </c>
      <c r="D127" s="244">
        <v>3103719</v>
      </c>
      <c r="E127" s="244">
        <v>3564109.82</v>
      </c>
      <c r="F127" s="54">
        <f t="shared" si="0"/>
        <v>114.8335213336001</v>
      </c>
    </row>
    <row r="128" spans="1:6" ht="24" x14ac:dyDescent="0.2">
      <c r="A128" s="55">
        <v>663</v>
      </c>
      <c r="B128" s="233" t="s">
        <v>299</v>
      </c>
      <c r="C128" s="52" t="s">
        <v>300</v>
      </c>
      <c r="D128" s="53">
        <f>SUM(D129:D132)</f>
        <v>421751</v>
      </c>
      <c r="E128" s="53">
        <f>SUM(E129:E132)</f>
        <v>899891.3</v>
      </c>
      <c r="F128" s="54">
        <f t="shared" si="0"/>
        <v>213.37028246524611</v>
      </c>
    </row>
    <row r="129" spans="1:6" ht="12.75" customHeight="1" x14ac:dyDescent="0.2">
      <c r="A129" s="55">
        <v>6631</v>
      </c>
      <c r="B129" s="88" t="s">
        <v>301</v>
      </c>
      <c r="C129" s="52" t="s">
        <v>302</v>
      </c>
      <c r="D129" s="244">
        <v>391027</v>
      </c>
      <c r="E129" s="244">
        <v>884326.28</v>
      </c>
      <c r="F129" s="54">
        <f t="shared" si="0"/>
        <v>226.1547872653295</v>
      </c>
    </row>
    <row r="130" spans="1:6" ht="12.75" customHeight="1" x14ac:dyDescent="0.2">
      <c r="A130" s="55">
        <v>6632</v>
      </c>
      <c r="B130" s="234" t="s">
        <v>303</v>
      </c>
      <c r="C130" s="52" t="s">
        <v>304</v>
      </c>
      <c r="D130" s="244">
        <v>30724</v>
      </c>
      <c r="E130" s="244">
        <v>15565.02</v>
      </c>
      <c r="F130" s="54">
        <f t="shared" si="0"/>
        <v>50.66078635594323</v>
      </c>
    </row>
    <row r="131" spans="1:6" ht="24" x14ac:dyDescent="0.2">
      <c r="A131" s="55" t="s">
        <v>305</v>
      </c>
      <c r="B131" s="234" t="s">
        <v>306</v>
      </c>
      <c r="C131" s="56" t="s">
        <v>305</v>
      </c>
      <c r="D131" s="244">
        <v>0</v>
      </c>
      <c r="E131" s="244">
        <v>0</v>
      </c>
      <c r="F131" s="54" t="str">
        <f t="shared" si="0"/>
        <v>-</v>
      </c>
    </row>
    <row r="132" spans="1:6" ht="24" x14ac:dyDescent="0.2">
      <c r="A132" s="55" t="s">
        <v>307</v>
      </c>
      <c r="B132" s="234" t="s">
        <v>308</v>
      </c>
      <c r="C132" s="56" t="s">
        <v>307</v>
      </c>
      <c r="D132" s="244">
        <v>0</v>
      </c>
      <c r="E132" s="244">
        <v>0</v>
      </c>
      <c r="F132" s="54" t="str">
        <f>IF(D132&lt;&gt;0,IF(E132/D132&gt;=100,"&gt;&gt;100",E132/D132*100),"-")</f>
        <v>-</v>
      </c>
    </row>
    <row r="133" spans="1:6" ht="24" x14ac:dyDescent="0.2">
      <c r="A133" s="55">
        <v>67</v>
      </c>
      <c r="B133" s="234" t="s">
        <v>309</v>
      </c>
      <c r="C133" s="52" t="s">
        <v>310</v>
      </c>
      <c r="D133" s="53">
        <f>D134+D138</f>
        <v>0</v>
      </c>
      <c r="E133" s="53">
        <f>E134+E138</f>
        <v>0</v>
      </c>
      <c r="F133" s="54" t="str">
        <f t="shared" ref="F133:F223" si="1">IF(D133&lt;&gt;0,IF(E133/D133&gt;=100,"&gt;&gt;100",E133/D133*100),"-")</f>
        <v>-</v>
      </c>
    </row>
    <row r="134" spans="1:6" ht="24" x14ac:dyDescent="0.2">
      <c r="A134" s="55">
        <v>671</v>
      </c>
      <c r="B134" s="234" t="s">
        <v>311</v>
      </c>
      <c r="C134" s="52" t="s">
        <v>312</v>
      </c>
      <c r="D134" s="53">
        <f>SUM(D135:D137)</f>
        <v>0</v>
      </c>
      <c r="E134" s="53">
        <f>SUM(E135:E137)</f>
        <v>0</v>
      </c>
      <c r="F134" s="54" t="str">
        <f t="shared" si="1"/>
        <v>-</v>
      </c>
    </row>
    <row r="135" spans="1:6" ht="12.75" customHeight="1" x14ac:dyDescent="0.2">
      <c r="A135" s="55">
        <v>6711</v>
      </c>
      <c r="B135" s="87" t="s">
        <v>313</v>
      </c>
      <c r="C135" s="52" t="s">
        <v>314</v>
      </c>
      <c r="D135" s="244"/>
      <c r="E135" s="244"/>
      <c r="F135" s="54" t="str">
        <f t="shared" si="1"/>
        <v>-</v>
      </c>
    </row>
    <row r="136" spans="1:6" ht="24" x14ac:dyDescent="0.2">
      <c r="A136" s="55">
        <v>6712</v>
      </c>
      <c r="B136" s="234" t="s">
        <v>315</v>
      </c>
      <c r="C136" s="52" t="s">
        <v>316</v>
      </c>
      <c r="D136" s="244"/>
      <c r="E136" s="244"/>
      <c r="F136" s="54" t="str">
        <f t="shared" si="1"/>
        <v>-</v>
      </c>
    </row>
    <row r="137" spans="1:6" ht="24" x14ac:dyDescent="0.2">
      <c r="A137" s="55" t="s">
        <v>317</v>
      </c>
      <c r="B137" s="87" t="s">
        <v>318</v>
      </c>
      <c r="C137" s="52" t="s">
        <v>317</v>
      </c>
      <c r="D137" s="244">
        <v>0</v>
      </c>
      <c r="E137" s="244">
        <v>0</v>
      </c>
      <c r="F137" s="54" t="str">
        <f t="shared" si="1"/>
        <v>-</v>
      </c>
    </row>
    <row r="138" spans="1:6" ht="12.75" customHeight="1" x14ac:dyDescent="0.2">
      <c r="A138" s="55" t="s">
        <v>319</v>
      </c>
      <c r="B138" s="87" t="s">
        <v>320</v>
      </c>
      <c r="C138" s="52" t="s">
        <v>319</v>
      </c>
      <c r="D138" s="244">
        <v>0</v>
      </c>
      <c r="E138" s="244">
        <v>0</v>
      </c>
      <c r="F138" s="54" t="str">
        <f t="shared" si="1"/>
        <v>-</v>
      </c>
    </row>
    <row r="139" spans="1:6" ht="12.75" customHeight="1" x14ac:dyDescent="0.2">
      <c r="A139" s="55">
        <v>68</v>
      </c>
      <c r="B139" s="87" t="s">
        <v>321</v>
      </c>
      <c r="C139" s="52" t="s">
        <v>322</v>
      </c>
      <c r="D139" s="53">
        <f>D140+D150</f>
        <v>1752518</v>
      </c>
      <c r="E139" s="53">
        <f>E140+E150</f>
        <v>8706561.5999999996</v>
      </c>
      <c r="F139" s="54">
        <f t="shared" si="1"/>
        <v>496.80297720194596</v>
      </c>
    </row>
    <row r="140" spans="1:6" ht="12.75" customHeight="1" x14ac:dyDescent="0.2">
      <c r="A140" s="55">
        <v>681</v>
      </c>
      <c r="B140" s="87" t="s">
        <v>323</v>
      </c>
      <c r="C140" s="52" t="s">
        <v>324</v>
      </c>
      <c r="D140" s="53">
        <f>SUM(D141:D149)</f>
        <v>92813</v>
      </c>
      <c r="E140" s="53">
        <f>SUM(E141:E149)</f>
        <v>73567.94</v>
      </c>
      <c r="F140" s="54">
        <f t="shared" si="1"/>
        <v>79.264693523536579</v>
      </c>
    </row>
    <row r="141" spans="1:6" ht="12.75" customHeight="1" x14ac:dyDescent="0.2">
      <c r="A141" s="55">
        <v>6811</v>
      </c>
      <c r="B141" s="87" t="s">
        <v>325</v>
      </c>
      <c r="C141" s="52" t="s">
        <v>326</v>
      </c>
      <c r="D141" s="244">
        <v>0</v>
      </c>
      <c r="E141" s="244">
        <v>0</v>
      </c>
      <c r="F141" s="54" t="str">
        <f t="shared" si="1"/>
        <v>-</v>
      </c>
    </row>
    <row r="142" spans="1:6" ht="12.75" customHeight="1" x14ac:dyDescent="0.2">
      <c r="A142" s="55">
        <v>6812</v>
      </c>
      <c r="B142" s="87" t="s">
        <v>327</v>
      </c>
      <c r="C142" s="52" t="s">
        <v>328</v>
      </c>
      <c r="D142" s="244">
        <v>0</v>
      </c>
      <c r="E142" s="244">
        <v>0</v>
      </c>
      <c r="F142" s="54" t="str">
        <f t="shared" si="1"/>
        <v>-</v>
      </c>
    </row>
    <row r="143" spans="1:6" ht="12.75" customHeight="1" x14ac:dyDescent="0.2">
      <c r="A143" s="55">
        <v>6813</v>
      </c>
      <c r="B143" s="87" t="s">
        <v>329</v>
      </c>
      <c r="C143" s="52" t="s">
        <v>330</v>
      </c>
      <c r="D143" s="244">
        <v>0</v>
      </c>
      <c r="E143" s="244">
        <v>0</v>
      </c>
      <c r="F143" s="54" t="str">
        <f t="shared" si="1"/>
        <v>-</v>
      </c>
    </row>
    <row r="144" spans="1:6" ht="12.75" customHeight="1" x14ac:dyDescent="0.2">
      <c r="A144" s="55">
        <v>6814</v>
      </c>
      <c r="B144" s="87" t="s">
        <v>331</v>
      </c>
      <c r="C144" s="52" t="s">
        <v>332</v>
      </c>
      <c r="D144" s="244">
        <v>0</v>
      </c>
      <c r="E144" s="244">
        <v>0</v>
      </c>
      <c r="F144" s="54" t="str">
        <f t="shared" si="1"/>
        <v>-</v>
      </c>
    </row>
    <row r="145" spans="1:6" ht="12.75" customHeight="1" x14ac:dyDescent="0.2">
      <c r="A145" s="55">
        <v>6815</v>
      </c>
      <c r="B145" s="87" t="s">
        <v>333</v>
      </c>
      <c r="C145" s="52" t="s">
        <v>334</v>
      </c>
      <c r="D145" s="244">
        <v>0</v>
      </c>
      <c r="E145" s="244">
        <v>0</v>
      </c>
      <c r="F145" s="54" t="str">
        <f t="shared" si="1"/>
        <v>-</v>
      </c>
    </row>
    <row r="146" spans="1:6" ht="12.75" customHeight="1" x14ac:dyDescent="0.2">
      <c r="A146" s="55">
        <v>6816</v>
      </c>
      <c r="B146" s="87" t="s">
        <v>335</v>
      </c>
      <c r="C146" s="52" t="s">
        <v>336</v>
      </c>
      <c r="D146" s="244">
        <v>0</v>
      </c>
      <c r="E146" s="244">
        <v>1461.27</v>
      </c>
      <c r="F146" s="54" t="str">
        <f t="shared" si="1"/>
        <v>-</v>
      </c>
    </row>
    <row r="147" spans="1:6" ht="12.75" customHeight="1" x14ac:dyDescent="0.2">
      <c r="A147" s="55">
        <v>6817</v>
      </c>
      <c r="B147" s="87" t="s">
        <v>337</v>
      </c>
      <c r="C147" s="52" t="s">
        <v>338</v>
      </c>
      <c r="D147" s="244">
        <v>0</v>
      </c>
      <c r="E147" s="244">
        <v>0</v>
      </c>
      <c r="F147" s="54" t="str">
        <f t="shared" si="1"/>
        <v>-</v>
      </c>
    </row>
    <row r="148" spans="1:6" ht="12.75" customHeight="1" x14ac:dyDescent="0.2">
      <c r="A148" s="55">
        <v>6818</v>
      </c>
      <c r="B148" s="87" t="s">
        <v>339</v>
      </c>
      <c r="C148" s="52" t="s">
        <v>340</v>
      </c>
      <c r="D148" s="244">
        <v>0</v>
      </c>
      <c r="E148" s="244">
        <v>0</v>
      </c>
      <c r="F148" s="54" t="str">
        <f t="shared" si="1"/>
        <v>-</v>
      </c>
    </row>
    <row r="149" spans="1:6" ht="12.75" customHeight="1" x14ac:dyDescent="0.2">
      <c r="A149" s="55">
        <v>6819</v>
      </c>
      <c r="B149" s="87" t="s">
        <v>341</v>
      </c>
      <c r="C149" s="52" t="s">
        <v>342</v>
      </c>
      <c r="D149" s="244">
        <v>92813</v>
      </c>
      <c r="E149" s="244">
        <v>72106.67</v>
      </c>
      <c r="F149" s="54">
        <f t="shared" si="1"/>
        <v>77.69026968204885</v>
      </c>
    </row>
    <row r="150" spans="1:6" ht="12.75" customHeight="1" x14ac:dyDescent="0.2">
      <c r="A150" s="55">
        <v>683</v>
      </c>
      <c r="B150" s="87" t="s">
        <v>343</v>
      </c>
      <c r="C150" s="52" t="s">
        <v>344</v>
      </c>
      <c r="D150" s="244">
        <v>1659705</v>
      </c>
      <c r="E150" s="244">
        <v>8632993.6600000001</v>
      </c>
      <c r="F150" s="54">
        <f t="shared" si="1"/>
        <v>520.15229573930299</v>
      </c>
    </row>
    <row r="151" spans="1:6" ht="12.75" customHeight="1" x14ac:dyDescent="0.2">
      <c r="A151" s="55">
        <v>3</v>
      </c>
      <c r="B151" s="87" t="s">
        <v>345</v>
      </c>
      <c r="C151" s="52" t="s">
        <v>53</v>
      </c>
      <c r="D151" s="53">
        <f>D152+D163+D196+D215+D224+D252+D263</f>
        <v>194681266</v>
      </c>
      <c r="E151" s="53">
        <f>E152+E163+E196+E215+E224+E252+E263</f>
        <v>196100093.26999998</v>
      </c>
      <c r="F151" s="54">
        <f t="shared" si="1"/>
        <v>100.72879496787328</v>
      </c>
    </row>
    <row r="152" spans="1:6" ht="12.75" customHeight="1" x14ac:dyDescent="0.2">
      <c r="A152" s="55">
        <v>31</v>
      </c>
      <c r="B152" s="87" t="s">
        <v>346</v>
      </c>
      <c r="C152" s="52" t="s">
        <v>347</v>
      </c>
      <c r="D152" s="53">
        <f>D153+D158+D159</f>
        <v>95442944</v>
      </c>
      <c r="E152" s="53">
        <f>E153+E158+E159</f>
        <v>97172920.459999993</v>
      </c>
      <c r="F152" s="54">
        <f t="shared" si="1"/>
        <v>101.81257659026109</v>
      </c>
    </row>
    <row r="153" spans="1:6" ht="12.75" customHeight="1" x14ac:dyDescent="0.2">
      <c r="A153" s="55">
        <v>311</v>
      </c>
      <c r="B153" s="87" t="s">
        <v>348</v>
      </c>
      <c r="C153" s="52" t="s">
        <v>349</v>
      </c>
      <c r="D153" s="53">
        <f>SUM(D154:D157)</f>
        <v>77662903</v>
      </c>
      <c r="E153" s="53">
        <f>SUM(E154:E157)</f>
        <v>79234169.640000001</v>
      </c>
      <c r="F153" s="54">
        <f t="shared" si="1"/>
        <v>102.02318813655474</v>
      </c>
    </row>
    <row r="154" spans="1:6" ht="12.75" customHeight="1" x14ac:dyDescent="0.2">
      <c r="A154" s="55">
        <v>3111</v>
      </c>
      <c r="B154" s="87" t="s">
        <v>350</v>
      </c>
      <c r="C154" s="52" t="s">
        <v>351</v>
      </c>
      <c r="D154" s="244">
        <v>77058716</v>
      </c>
      <c r="E154" s="244">
        <v>78595554.579999998</v>
      </c>
      <c r="F154" s="54">
        <f t="shared" si="1"/>
        <v>101.99437345932418</v>
      </c>
    </row>
    <row r="155" spans="1:6" ht="12.75" customHeight="1" x14ac:dyDescent="0.2">
      <c r="A155" s="55">
        <v>3112</v>
      </c>
      <c r="B155" s="87" t="s">
        <v>352</v>
      </c>
      <c r="C155" s="52" t="s">
        <v>353</v>
      </c>
      <c r="D155" s="244">
        <v>3540</v>
      </c>
      <c r="E155" s="244">
        <v>0</v>
      </c>
      <c r="F155" s="54">
        <f t="shared" si="1"/>
        <v>0</v>
      </c>
    </row>
    <row r="156" spans="1:6" ht="12.75" customHeight="1" x14ac:dyDescent="0.2">
      <c r="A156" s="55">
        <v>3113</v>
      </c>
      <c r="B156" s="87" t="s">
        <v>354</v>
      </c>
      <c r="C156" s="52" t="s">
        <v>355</v>
      </c>
      <c r="D156" s="244">
        <v>251048</v>
      </c>
      <c r="E156" s="244">
        <v>266206.13</v>
      </c>
      <c r="F156" s="54">
        <f t="shared" si="1"/>
        <v>106.03794095153118</v>
      </c>
    </row>
    <row r="157" spans="1:6" ht="12.75" customHeight="1" x14ac:dyDescent="0.2">
      <c r="A157" s="55">
        <v>3114</v>
      </c>
      <c r="B157" s="87" t="s">
        <v>356</v>
      </c>
      <c r="C157" s="52" t="s">
        <v>357</v>
      </c>
      <c r="D157" s="244">
        <v>349599</v>
      </c>
      <c r="E157" s="244">
        <v>372408.93</v>
      </c>
      <c r="F157" s="54">
        <f t="shared" si="1"/>
        <v>106.52459818248907</v>
      </c>
    </row>
    <row r="158" spans="1:6" ht="12.75" customHeight="1" x14ac:dyDescent="0.2">
      <c r="A158" s="55">
        <v>312</v>
      </c>
      <c r="B158" s="87" t="s">
        <v>358</v>
      </c>
      <c r="C158" s="52" t="s">
        <v>359</v>
      </c>
      <c r="D158" s="244">
        <v>3740355</v>
      </c>
      <c r="E158" s="244">
        <v>3936043.5</v>
      </c>
      <c r="F158" s="54">
        <f t="shared" si="1"/>
        <v>105.23181623134703</v>
      </c>
    </row>
    <row r="159" spans="1:6" ht="12.75" customHeight="1" x14ac:dyDescent="0.2">
      <c r="A159" s="55">
        <v>313</v>
      </c>
      <c r="B159" s="87" t="s">
        <v>360</v>
      </c>
      <c r="C159" s="52" t="s">
        <v>361</v>
      </c>
      <c r="D159" s="53">
        <f>SUM(D160:D162)</f>
        <v>14039686</v>
      </c>
      <c r="E159" s="53">
        <f>SUM(E160:E162)</f>
        <v>14002707.319999998</v>
      </c>
      <c r="F159" s="54">
        <f t="shared" si="1"/>
        <v>99.736613197759539</v>
      </c>
    </row>
    <row r="160" spans="1:6" ht="12.75" customHeight="1" x14ac:dyDescent="0.2">
      <c r="A160" s="55">
        <v>3131</v>
      </c>
      <c r="B160" s="87" t="s">
        <v>139</v>
      </c>
      <c r="C160" s="52" t="s">
        <v>362</v>
      </c>
      <c r="D160" s="244">
        <v>1589676</v>
      </c>
      <c r="E160" s="244">
        <v>1521405.26</v>
      </c>
      <c r="F160" s="54">
        <f t="shared" si="1"/>
        <v>95.705367634662664</v>
      </c>
    </row>
    <row r="161" spans="1:6" ht="12.75" customHeight="1" x14ac:dyDescent="0.2">
      <c r="A161" s="55">
        <v>3132</v>
      </c>
      <c r="B161" s="87" t="s">
        <v>363</v>
      </c>
      <c r="C161" s="52" t="s">
        <v>364</v>
      </c>
      <c r="D161" s="244">
        <v>12440714</v>
      </c>
      <c r="E161" s="244">
        <v>12473076.449999999</v>
      </c>
      <c r="F161" s="54">
        <f t="shared" si="1"/>
        <v>100.26013338141202</v>
      </c>
    </row>
    <row r="162" spans="1:6" ht="12.75" customHeight="1" x14ac:dyDescent="0.2">
      <c r="A162" s="55">
        <v>3133</v>
      </c>
      <c r="B162" s="87" t="s">
        <v>365</v>
      </c>
      <c r="C162" s="52" t="s">
        <v>366</v>
      </c>
      <c r="D162" s="244">
        <v>9296</v>
      </c>
      <c r="E162" s="244">
        <v>8225.61</v>
      </c>
      <c r="F162" s="54">
        <f t="shared" si="1"/>
        <v>88.485477624784863</v>
      </c>
    </row>
    <row r="163" spans="1:6" ht="12.75" customHeight="1" x14ac:dyDescent="0.2">
      <c r="A163" s="55">
        <v>32</v>
      </c>
      <c r="B163" s="87" t="s">
        <v>367</v>
      </c>
      <c r="C163" s="52" t="s">
        <v>368</v>
      </c>
      <c r="D163" s="53">
        <f>D164+D169+D177+D187+D188</f>
        <v>69729804</v>
      </c>
      <c r="E163" s="53">
        <f>E164+E169+E177+E187+E188</f>
        <v>68576701.620000005</v>
      </c>
      <c r="F163" s="54">
        <f t="shared" si="1"/>
        <v>98.346327805539218</v>
      </c>
    </row>
    <row r="164" spans="1:6" ht="12.75" customHeight="1" x14ac:dyDescent="0.2">
      <c r="A164" s="55">
        <v>321</v>
      </c>
      <c r="B164" s="87" t="s">
        <v>369</v>
      </c>
      <c r="C164" s="52" t="s">
        <v>370</v>
      </c>
      <c r="D164" s="53">
        <f>SUM(D165:D168)</f>
        <v>2884943</v>
      </c>
      <c r="E164" s="53">
        <f>SUM(E165:E168)</f>
        <v>3443114.41</v>
      </c>
      <c r="F164" s="54">
        <f t="shared" si="1"/>
        <v>119.34774482546102</v>
      </c>
    </row>
    <row r="165" spans="1:6" ht="12.75" customHeight="1" x14ac:dyDescent="0.2">
      <c r="A165" s="55">
        <v>3211</v>
      </c>
      <c r="B165" s="87" t="s">
        <v>371</v>
      </c>
      <c r="C165" s="52" t="s">
        <v>372</v>
      </c>
      <c r="D165" s="244">
        <v>326707</v>
      </c>
      <c r="E165" s="244">
        <v>751682.83</v>
      </c>
      <c r="F165" s="54">
        <f t="shared" si="1"/>
        <v>230.0785811139645</v>
      </c>
    </row>
    <row r="166" spans="1:6" ht="12.75" customHeight="1" x14ac:dyDescent="0.2">
      <c r="A166" s="55">
        <v>3212</v>
      </c>
      <c r="B166" s="87" t="s">
        <v>373</v>
      </c>
      <c r="C166" s="52" t="s">
        <v>374</v>
      </c>
      <c r="D166" s="244">
        <v>2219307</v>
      </c>
      <c r="E166" s="244">
        <v>2326784.5099999998</v>
      </c>
      <c r="F166" s="54">
        <f t="shared" si="1"/>
        <v>104.84284103100651</v>
      </c>
    </row>
    <row r="167" spans="1:6" ht="12.75" customHeight="1" x14ac:dyDescent="0.2">
      <c r="A167" s="55">
        <v>3213</v>
      </c>
      <c r="B167" s="87" t="s">
        <v>375</v>
      </c>
      <c r="C167" s="52" t="s">
        <v>376</v>
      </c>
      <c r="D167" s="244">
        <v>322688</v>
      </c>
      <c r="E167" s="244">
        <v>353971.43</v>
      </c>
      <c r="F167" s="54">
        <f t="shared" si="1"/>
        <v>109.69463692483141</v>
      </c>
    </row>
    <row r="168" spans="1:6" ht="12.75" customHeight="1" x14ac:dyDescent="0.2">
      <c r="A168" s="55">
        <v>3214</v>
      </c>
      <c r="B168" s="87" t="s">
        <v>377</v>
      </c>
      <c r="C168" s="52" t="s">
        <v>378</v>
      </c>
      <c r="D168" s="244">
        <v>16241</v>
      </c>
      <c r="E168" s="244">
        <v>10675.64</v>
      </c>
      <c r="F168" s="54">
        <f t="shared" si="1"/>
        <v>65.732651930299852</v>
      </c>
    </row>
    <row r="169" spans="1:6" ht="12.75" customHeight="1" x14ac:dyDescent="0.2">
      <c r="A169" s="55">
        <v>322</v>
      </c>
      <c r="B169" s="87" t="s">
        <v>379</v>
      </c>
      <c r="C169" s="52" t="s">
        <v>380</v>
      </c>
      <c r="D169" s="53">
        <f>SUM(D170:D176)</f>
        <v>13721628</v>
      </c>
      <c r="E169" s="53">
        <f>SUM(E170:E176)</f>
        <v>17752551.210000001</v>
      </c>
      <c r="F169" s="54">
        <f t="shared" si="1"/>
        <v>129.37642100485454</v>
      </c>
    </row>
    <row r="170" spans="1:6" ht="12.75" customHeight="1" x14ac:dyDescent="0.2">
      <c r="A170" s="55">
        <v>3221</v>
      </c>
      <c r="B170" s="87" t="s">
        <v>381</v>
      </c>
      <c r="C170" s="52" t="s">
        <v>382</v>
      </c>
      <c r="D170" s="244">
        <v>1590919</v>
      </c>
      <c r="E170" s="244">
        <v>1769764.91</v>
      </c>
      <c r="F170" s="54">
        <f t="shared" si="1"/>
        <v>111.24167289472311</v>
      </c>
    </row>
    <row r="171" spans="1:6" ht="12.75" customHeight="1" x14ac:dyDescent="0.2">
      <c r="A171" s="55">
        <v>3222</v>
      </c>
      <c r="B171" s="87" t="s">
        <v>383</v>
      </c>
      <c r="C171" s="52" t="s">
        <v>384</v>
      </c>
      <c r="D171" s="244">
        <v>3131163</v>
      </c>
      <c r="E171" s="244">
        <v>3866295.9</v>
      </c>
      <c r="F171" s="54">
        <f t="shared" si="1"/>
        <v>123.47795052509242</v>
      </c>
    </row>
    <row r="172" spans="1:6" ht="12.75" customHeight="1" x14ac:dyDescent="0.2">
      <c r="A172" s="55">
        <v>3223</v>
      </c>
      <c r="B172" s="87" t="s">
        <v>385</v>
      </c>
      <c r="C172" s="52" t="s">
        <v>386</v>
      </c>
      <c r="D172" s="244">
        <v>7575032</v>
      </c>
      <c r="E172" s="244">
        <v>10885048.1</v>
      </c>
      <c r="F172" s="54">
        <f t="shared" si="1"/>
        <v>143.69639758617521</v>
      </c>
    </row>
    <row r="173" spans="1:6" ht="12.75" customHeight="1" x14ac:dyDescent="0.2">
      <c r="A173" s="55">
        <v>3224</v>
      </c>
      <c r="B173" s="87" t="s">
        <v>387</v>
      </c>
      <c r="C173" s="52" t="s">
        <v>388</v>
      </c>
      <c r="D173" s="244">
        <v>867064</v>
      </c>
      <c r="E173" s="244">
        <v>605954.49</v>
      </c>
      <c r="F173" s="54">
        <f t="shared" si="1"/>
        <v>69.885785824345149</v>
      </c>
    </row>
    <row r="174" spans="1:6" ht="12.75" customHeight="1" x14ac:dyDescent="0.2">
      <c r="A174" s="55">
        <v>3225</v>
      </c>
      <c r="B174" s="87" t="s">
        <v>389</v>
      </c>
      <c r="C174" s="52" t="s">
        <v>390</v>
      </c>
      <c r="D174" s="244">
        <v>312754</v>
      </c>
      <c r="E174" s="244">
        <v>429780.55</v>
      </c>
      <c r="F174" s="54">
        <f t="shared" si="1"/>
        <v>137.41808258247696</v>
      </c>
    </row>
    <row r="175" spans="1:6" ht="12.75" customHeight="1" x14ac:dyDescent="0.2">
      <c r="A175" s="55">
        <v>3226</v>
      </c>
      <c r="B175" s="87" t="s">
        <v>391</v>
      </c>
      <c r="C175" s="52" t="s">
        <v>392</v>
      </c>
      <c r="D175" s="244">
        <v>0</v>
      </c>
      <c r="E175" s="244">
        <v>0</v>
      </c>
      <c r="F175" s="54" t="str">
        <f t="shared" si="1"/>
        <v>-</v>
      </c>
    </row>
    <row r="176" spans="1:6" ht="12.75" customHeight="1" x14ac:dyDescent="0.2">
      <c r="A176" s="55">
        <v>3227</v>
      </c>
      <c r="B176" s="87" t="s">
        <v>393</v>
      </c>
      <c r="C176" s="52" t="s">
        <v>394</v>
      </c>
      <c r="D176" s="244">
        <v>244696</v>
      </c>
      <c r="E176" s="244">
        <v>195707.26</v>
      </c>
      <c r="F176" s="54">
        <f t="shared" si="1"/>
        <v>79.979754470853635</v>
      </c>
    </row>
    <row r="177" spans="1:6" ht="12.75" customHeight="1" x14ac:dyDescent="0.2">
      <c r="A177" s="55">
        <v>323</v>
      </c>
      <c r="B177" s="87" t="s">
        <v>395</v>
      </c>
      <c r="C177" s="52" t="s">
        <v>396</v>
      </c>
      <c r="D177" s="53">
        <f>SUM(D178:D186)</f>
        <v>46013038</v>
      </c>
      <c r="E177" s="53">
        <f>SUM(E178:E186)</f>
        <v>42206987.170000002</v>
      </c>
      <c r="F177" s="54">
        <f t="shared" si="1"/>
        <v>91.728320938078468</v>
      </c>
    </row>
    <row r="178" spans="1:6" ht="12.75" customHeight="1" x14ac:dyDescent="0.2">
      <c r="A178" s="55">
        <v>3231</v>
      </c>
      <c r="B178" s="87" t="s">
        <v>397</v>
      </c>
      <c r="C178" s="52" t="s">
        <v>398</v>
      </c>
      <c r="D178" s="244">
        <v>2330698</v>
      </c>
      <c r="E178" s="244">
        <v>2344654.37</v>
      </c>
      <c r="F178" s="54">
        <f t="shared" si="1"/>
        <v>100.59880645197276</v>
      </c>
    </row>
    <row r="179" spans="1:6" ht="12.75" customHeight="1" x14ac:dyDescent="0.2">
      <c r="A179" s="55">
        <v>3232</v>
      </c>
      <c r="B179" s="87" t="s">
        <v>399</v>
      </c>
      <c r="C179" s="52" t="s">
        <v>400</v>
      </c>
      <c r="D179" s="244">
        <v>21366336</v>
      </c>
      <c r="E179" s="244">
        <v>19136175.420000002</v>
      </c>
      <c r="F179" s="54">
        <f t="shared" si="1"/>
        <v>89.562269450410227</v>
      </c>
    </row>
    <row r="180" spans="1:6" ht="12.75" customHeight="1" x14ac:dyDescent="0.2">
      <c r="A180" s="55">
        <v>3233</v>
      </c>
      <c r="B180" s="87" t="s">
        <v>401</v>
      </c>
      <c r="C180" s="52" t="s">
        <v>402</v>
      </c>
      <c r="D180" s="244">
        <v>2873184</v>
      </c>
      <c r="E180" s="244">
        <v>2139197.63</v>
      </c>
      <c r="F180" s="54">
        <f t="shared" si="1"/>
        <v>74.453903056678584</v>
      </c>
    </row>
    <row r="181" spans="1:6" ht="12.75" customHeight="1" x14ac:dyDescent="0.2">
      <c r="A181" s="55">
        <v>3234</v>
      </c>
      <c r="B181" s="87" t="s">
        <v>403</v>
      </c>
      <c r="C181" s="52" t="s">
        <v>404</v>
      </c>
      <c r="D181" s="244">
        <v>11106045</v>
      </c>
      <c r="E181" s="244">
        <v>9419488.9600000009</v>
      </c>
      <c r="F181" s="54">
        <f t="shared" si="1"/>
        <v>84.814071615953296</v>
      </c>
    </row>
    <row r="182" spans="1:6" ht="12.75" customHeight="1" x14ac:dyDescent="0.2">
      <c r="A182" s="55">
        <v>3235</v>
      </c>
      <c r="B182" s="87" t="s">
        <v>405</v>
      </c>
      <c r="C182" s="52" t="s">
        <v>406</v>
      </c>
      <c r="D182" s="244">
        <v>739435</v>
      </c>
      <c r="E182" s="244">
        <v>994911.66</v>
      </c>
      <c r="F182" s="54">
        <f t="shared" si="1"/>
        <v>134.55025255769607</v>
      </c>
    </row>
    <row r="183" spans="1:6" ht="12.75" customHeight="1" x14ac:dyDescent="0.2">
      <c r="A183" s="55">
        <v>3236</v>
      </c>
      <c r="B183" s="87" t="s">
        <v>407</v>
      </c>
      <c r="C183" s="52" t="s">
        <v>408</v>
      </c>
      <c r="D183" s="244">
        <v>738441</v>
      </c>
      <c r="E183" s="244">
        <v>1050041.3400000001</v>
      </c>
      <c r="F183" s="54">
        <f t="shared" si="1"/>
        <v>142.19705298053606</v>
      </c>
    </row>
    <row r="184" spans="1:6" ht="12.75" customHeight="1" x14ac:dyDescent="0.2">
      <c r="A184" s="55">
        <v>3237</v>
      </c>
      <c r="B184" s="87" t="s">
        <v>409</v>
      </c>
      <c r="C184" s="52" t="s">
        <v>410</v>
      </c>
      <c r="D184" s="244">
        <v>3327026</v>
      </c>
      <c r="E184" s="244">
        <v>3395803.3</v>
      </c>
      <c r="F184" s="54">
        <f t="shared" si="1"/>
        <v>102.06723061376736</v>
      </c>
    </row>
    <row r="185" spans="1:6" ht="12.75" customHeight="1" x14ac:dyDescent="0.2">
      <c r="A185" s="55">
        <v>3238</v>
      </c>
      <c r="B185" s="87" t="s">
        <v>411</v>
      </c>
      <c r="C185" s="52" t="s">
        <v>412</v>
      </c>
      <c r="D185" s="244">
        <v>622248</v>
      </c>
      <c r="E185" s="244">
        <v>945651.06</v>
      </c>
      <c r="F185" s="54">
        <f t="shared" si="1"/>
        <v>151.97333860454353</v>
      </c>
    </row>
    <row r="186" spans="1:6" ht="12.75" customHeight="1" x14ac:dyDescent="0.2">
      <c r="A186" s="55">
        <v>3239</v>
      </c>
      <c r="B186" s="87" t="s">
        <v>413</v>
      </c>
      <c r="C186" s="52" t="s">
        <v>414</v>
      </c>
      <c r="D186" s="244">
        <v>2909625</v>
      </c>
      <c r="E186" s="244">
        <v>2781063.43</v>
      </c>
      <c r="F186" s="54">
        <f t="shared" si="1"/>
        <v>95.58150723890536</v>
      </c>
    </row>
    <row r="187" spans="1:6" ht="12.75" customHeight="1" x14ac:dyDescent="0.2">
      <c r="A187" s="55">
        <v>324</v>
      </c>
      <c r="B187" s="87" t="s">
        <v>415</v>
      </c>
      <c r="C187" s="52" t="s">
        <v>416</v>
      </c>
      <c r="D187" s="244">
        <v>60487</v>
      </c>
      <c r="E187" s="244">
        <v>44955.040000000001</v>
      </c>
      <c r="F187" s="54">
        <f t="shared" si="1"/>
        <v>74.321821217782329</v>
      </c>
    </row>
    <row r="188" spans="1:6" ht="12.75" customHeight="1" x14ac:dyDescent="0.2">
      <c r="A188" s="55">
        <v>329</v>
      </c>
      <c r="B188" s="87" t="s">
        <v>417</v>
      </c>
      <c r="C188" s="52" t="s">
        <v>418</v>
      </c>
      <c r="D188" s="53">
        <f>SUM(D189:D195)</f>
        <v>7049708</v>
      </c>
      <c r="E188" s="53">
        <f>SUM(E189:E195)</f>
        <v>5129093.79</v>
      </c>
      <c r="F188" s="54">
        <f t="shared" si="1"/>
        <v>72.756116849095037</v>
      </c>
    </row>
    <row r="189" spans="1:6" ht="12.75" customHeight="1" x14ac:dyDescent="0.2">
      <c r="A189" s="55">
        <v>3291</v>
      </c>
      <c r="B189" s="234" t="s">
        <v>419</v>
      </c>
      <c r="C189" s="52" t="s">
        <v>420</v>
      </c>
      <c r="D189" s="244">
        <v>312198</v>
      </c>
      <c r="E189" s="244">
        <v>334558.07</v>
      </c>
      <c r="F189" s="54">
        <f t="shared" si="1"/>
        <v>107.16214389586096</v>
      </c>
    </row>
    <row r="190" spans="1:6" ht="12.75" customHeight="1" x14ac:dyDescent="0.2">
      <c r="A190" s="55">
        <v>3292</v>
      </c>
      <c r="B190" s="87" t="s">
        <v>421</v>
      </c>
      <c r="C190" s="52" t="s">
        <v>422</v>
      </c>
      <c r="D190" s="244">
        <v>385673</v>
      </c>
      <c r="E190" s="244">
        <v>424809.76</v>
      </c>
      <c r="F190" s="54">
        <f t="shared" si="1"/>
        <v>110.14765358217973</v>
      </c>
    </row>
    <row r="191" spans="1:6" ht="12.75" customHeight="1" x14ac:dyDescent="0.2">
      <c r="A191" s="55">
        <v>3293</v>
      </c>
      <c r="B191" s="87" t="s">
        <v>423</v>
      </c>
      <c r="C191" s="52" t="s">
        <v>424</v>
      </c>
      <c r="D191" s="244">
        <v>478318</v>
      </c>
      <c r="E191" s="244">
        <v>806396.93</v>
      </c>
      <c r="F191" s="54">
        <f t="shared" si="1"/>
        <v>168.59012832467104</v>
      </c>
    </row>
    <row r="192" spans="1:6" ht="12.75" customHeight="1" x14ac:dyDescent="0.2">
      <c r="A192" s="55">
        <v>3294</v>
      </c>
      <c r="B192" s="87" t="s">
        <v>425</v>
      </c>
      <c r="C192" s="52" t="s">
        <v>426</v>
      </c>
      <c r="D192" s="244">
        <v>81358</v>
      </c>
      <c r="E192" s="244">
        <v>100979.04</v>
      </c>
      <c r="F192" s="54">
        <f t="shared" si="1"/>
        <v>124.11691536173454</v>
      </c>
    </row>
    <row r="193" spans="1:6" ht="12.75" customHeight="1" x14ac:dyDescent="0.2">
      <c r="A193" s="55">
        <v>3295</v>
      </c>
      <c r="B193" s="87" t="s">
        <v>427</v>
      </c>
      <c r="C193" s="52" t="s">
        <v>428</v>
      </c>
      <c r="D193" s="244">
        <v>458530</v>
      </c>
      <c r="E193" s="244">
        <v>1019254.63</v>
      </c>
      <c r="F193" s="54">
        <f t="shared" si="1"/>
        <v>222.28744684099189</v>
      </c>
    </row>
    <row r="194" spans="1:6" ht="12.75" customHeight="1" x14ac:dyDescent="0.2">
      <c r="A194" s="55" t="s">
        <v>429</v>
      </c>
      <c r="B194" s="87" t="s">
        <v>430</v>
      </c>
      <c r="C194" s="52" t="s">
        <v>429</v>
      </c>
      <c r="D194" s="244">
        <v>502113</v>
      </c>
      <c r="E194" s="244">
        <v>498776.09</v>
      </c>
      <c r="F194" s="54">
        <f t="shared" si="1"/>
        <v>99.335426487663142</v>
      </c>
    </row>
    <row r="195" spans="1:6" ht="12.75" customHeight="1" x14ac:dyDescent="0.2">
      <c r="A195" s="55">
        <v>3299</v>
      </c>
      <c r="B195" s="87" t="s">
        <v>431</v>
      </c>
      <c r="C195" s="52" t="s">
        <v>432</v>
      </c>
      <c r="D195" s="244">
        <v>4831518</v>
      </c>
      <c r="E195" s="244">
        <v>1944319.27</v>
      </c>
      <c r="F195" s="54">
        <f t="shared" si="1"/>
        <v>40.242409735408209</v>
      </c>
    </row>
    <row r="196" spans="1:6" ht="12.75" customHeight="1" x14ac:dyDescent="0.2">
      <c r="A196" s="55">
        <v>34</v>
      </c>
      <c r="B196" s="234" t="s">
        <v>433</v>
      </c>
      <c r="C196" s="52" t="s">
        <v>434</v>
      </c>
      <c r="D196" s="53">
        <f>D197+D202+D210</f>
        <v>681216</v>
      </c>
      <c r="E196" s="53">
        <f>E197+E202+E210</f>
        <v>670668.89</v>
      </c>
      <c r="F196" s="54">
        <f t="shared" si="1"/>
        <v>98.451723095170991</v>
      </c>
    </row>
    <row r="197" spans="1:6" ht="12.75" customHeight="1" x14ac:dyDescent="0.2">
      <c r="A197" s="55">
        <v>341</v>
      </c>
      <c r="B197" s="87" t="s">
        <v>435</v>
      </c>
      <c r="C197" s="52" t="s">
        <v>436</v>
      </c>
      <c r="D197" s="53">
        <f>SUM(D198:D201)</f>
        <v>0</v>
      </c>
      <c r="E197" s="53">
        <f>SUM(E198:E201)</f>
        <v>0</v>
      </c>
      <c r="F197" s="54" t="str">
        <f t="shared" si="1"/>
        <v>-</v>
      </c>
    </row>
    <row r="198" spans="1:6" ht="12.75" customHeight="1" x14ac:dyDescent="0.2">
      <c r="A198" s="55">
        <v>3411</v>
      </c>
      <c r="B198" s="87" t="s">
        <v>437</v>
      </c>
      <c r="C198" s="52" t="s">
        <v>438</v>
      </c>
      <c r="D198" s="244">
        <v>0</v>
      </c>
      <c r="E198" s="244">
        <v>0</v>
      </c>
      <c r="F198" s="54" t="str">
        <f t="shared" si="1"/>
        <v>-</v>
      </c>
    </row>
    <row r="199" spans="1:6" ht="12.75" customHeight="1" x14ac:dyDescent="0.2">
      <c r="A199" s="55">
        <v>3412</v>
      </c>
      <c r="B199" s="87" t="s">
        <v>439</v>
      </c>
      <c r="C199" s="52" t="s">
        <v>440</v>
      </c>
      <c r="D199" s="244">
        <v>0</v>
      </c>
      <c r="E199" s="244">
        <v>0</v>
      </c>
      <c r="F199" s="54" t="str">
        <f t="shared" si="1"/>
        <v>-</v>
      </c>
    </row>
    <row r="200" spans="1:6" ht="12.75" customHeight="1" x14ac:dyDescent="0.2">
      <c r="A200" s="55">
        <v>3413</v>
      </c>
      <c r="B200" s="87" t="s">
        <v>441</v>
      </c>
      <c r="C200" s="52" t="s">
        <v>442</v>
      </c>
      <c r="D200" s="244">
        <v>0</v>
      </c>
      <c r="E200" s="244">
        <v>0</v>
      </c>
      <c r="F200" s="54" t="str">
        <f t="shared" si="1"/>
        <v>-</v>
      </c>
    </row>
    <row r="201" spans="1:6" ht="12.75" customHeight="1" x14ac:dyDescent="0.2">
      <c r="A201" s="55">
        <v>3419</v>
      </c>
      <c r="B201" s="87" t="s">
        <v>443</v>
      </c>
      <c r="C201" s="52" t="s">
        <v>444</v>
      </c>
      <c r="D201" s="244">
        <v>0</v>
      </c>
      <c r="E201" s="244">
        <v>0</v>
      </c>
      <c r="F201" s="54" t="str">
        <f t="shared" si="1"/>
        <v>-</v>
      </c>
    </row>
    <row r="202" spans="1:6" ht="12.75" customHeight="1" x14ac:dyDescent="0.2">
      <c r="A202" s="55">
        <v>342</v>
      </c>
      <c r="B202" s="87" t="s">
        <v>445</v>
      </c>
      <c r="C202" s="52" t="s">
        <v>446</v>
      </c>
      <c r="D202" s="53">
        <f>SUM(D203:D209)</f>
        <v>0</v>
      </c>
      <c r="E202" s="53">
        <f>SUM(E203:E209)</f>
        <v>0</v>
      </c>
      <c r="F202" s="54" t="str">
        <f t="shared" si="1"/>
        <v>-</v>
      </c>
    </row>
    <row r="203" spans="1:6" ht="24" x14ac:dyDescent="0.2">
      <c r="A203" s="55">
        <v>3421</v>
      </c>
      <c r="B203" s="87" t="s">
        <v>447</v>
      </c>
      <c r="C203" s="52" t="s">
        <v>448</v>
      </c>
      <c r="D203" s="244">
        <v>0</v>
      </c>
      <c r="E203" s="244">
        <v>0</v>
      </c>
      <c r="F203" s="54" t="str">
        <f t="shared" si="1"/>
        <v>-</v>
      </c>
    </row>
    <row r="204" spans="1:6" ht="24" x14ac:dyDescent="0.2">
      <c r="A204" s="55">
        <v>3422</v>
      </c>
      <c r="B204" s="234" t="s">
        <v>449</v>
      </c>
      <c r="C204" s="52" t="s">
        <v>450</v>
      </c>
      <c r="D204" s="244">
        <v>0</v>
      </c>
      <c r="E204" s="244">
        <v>0</v>
      </c>
      <c r="F204" s="54" t="str">
        <f t="shared" si="1"/>
        <v>-</v>
      </c>
    </row>
    <row r="205" spans="1:6" ht="24" x14ac:dyDescent="0.2">
      <c r="A205" s="55">
        <v>3423</v>
      </c>
      <c r="B205" s="234" t="s">
        <v>451</v>
      </c>
      <c r="C205" s="52" t="s">
        <v>452</v>
      </c>
      <c r="D205" s="244">
        <v>0</v>
      </c>
      <c r="E205" s="244">
        <v>0</v>
      </c>
      <c r="F205" s="54" t="str">
        <f t="shared" si="1"/>
        <v>-</v>
      </c>
    </row>
    <row r="206" spans="1:6" ht="12.75" customHeight="1" x14ac:dyDescent="0.2">
      <c r="A206" s="55">
        <v>3425</v>
      </c>
      <c r="B206" s="87" t="s">
        <v>453</v>
      </c>
      <c r="C206" s="52" t="s">
        <v>454</v>
      </c>
      <c r="D206" s="244">
        <v>0</v>
      </c>
      <c r="E206" s="244">
        <v>0</v>
      </c>
      <c r="F206" s="54" t="str">
        <f t="shared" si="1"/>
        <v>-</v>
      </c>
    </row>
    <row r="207" spans="1:6" ht="12.75" customHeight="1" x14ac:dyDescent="0.2">
      <c r="A207" s="55">
        <v>3426</v>
      </c>
      <c r="B207" s="87" t="s">
        <v>455</v>
      </c>
      <c r="C207" s="52" t="s">
        <v>456</v>
      </c>
      <c r="D207" s="244">
        <v>0</v>
      </c>
      <c r="E207" s="244">
        <v>0</v>
      </c>
      <c r="F207" s="54" t="str">
        <f t="shared" si="1"/>
        <v>-</v>
      </c>
    </row>
    <row r="208" spans="1:6" ht="24" x14ac:dyDescent="0.2">
      <c r="A208" s="55">
        <v>3427</v>
      </c>
      <c r="B208" s="87" t="s">
        <v>457</v>
      </c>
      <c r="C208" s="52" t="s">
        <v>458</v>
      </c>
      <c r="D208" s="244">
        <v>0</v>
      </c>
      <c r="E208" s="244">
        <v>0</v>
      </c>
      <c r="F208" s="54" t="str">
        <f t="shared" si="1"/>
        <v>-</v>
      </c>
    </row>
    <row r="209" spans="1:6" ht="12.75" customHeight="1" x14ac:dyDescent="0.2">
      <c r="A209" s="55">
        <v>3428</v>
      </c>
      <c r="B209" s="87" t="s">
        <v>459</v>
      </c>
      <c r="C209" s="52" t="s">
        <v>460</v>
      </c>
      <c r="D209" s="244">
        <v>0</v>
      </c>
      <c r="E209" s="244">
        <v>0</v>
      </c>
      <c r="F209" s="54" t="str">
        <f t="shared" si="1"/>
        <v>-</v>
      </c>
    </row>
    <row r="210" spans="1:6" ht="12.75" customHeight="1" x14ac:dyDescent="0.2">
      <c r="A210" s="55">
        <v>343</v>
      </c>
      <c r="B210" s="87" t="s">
        <v>461</v>
      </c>
      <c r="C210" s="52" t="s">
        <v>462</v>
      </c>
      <c r="D210" s="53">
        <f>SUM(D211:D214)</f>
        <v>681216</v>
      </c>
      <c r="E210" s="53">
        <f>SUM(E211:E214)</f>
        <v>670668.89</v>
      </c>
      <c r="F210" s="54">
        <f t="shared" si="1"/>
        <v>98.451723095170991</v>
      </c>
    </row>
    <row r="211" spans="1:6" ht="12.75" customHeight="1" x14ac:dyDescent="0.2">
      <c r="A211" s="55">
        <v>3431</v>
      </c>
      <c r="B211" s="234" t="s">
        <v>463</v>
      </c>
      <c r="C211" s="52" t="s">
        <v>464</v>
      </c>
      <c r="D211" s="244">
        <v>241549</v>
      </c>
      <c r="E211" s="244">
        <v>259219.33</v>
      </c>
      <c r="F211" s="54">
        <f t="shared" si="1"/>
        <v>107.31542254366609</v>
      </c>
    </row>
    <row r="212" spans="1:6" ht="12.75" customHeight="1" x14ac:dyDescent="0.2">
      <c r="A212" s="55">
        <v>3432</v>
      </c>
      <c r="B212" s="87" t="s">
        <v>465</v>
      </c>
      <c r="C212" s="52" t="s">
        <v>466</v>
      </c>
      <c r="D212" s="244">
        <v>2303</v>
      </c>
      <c r="E212" s="244">
        <v>592.54</v>
      </c>
      <c r="F212" s="54">
        <f t="shared" si="1"/>
        <v>25.729049066435085</v>
      </c>
    </row>
    <row r="213" spans="1:6" ht="12.75" customHeight="1" x14ac:dyDescent="0.2">
      <c r="A213" s="55">
        <v>3433</v>
      </c>
      <c r="B213" s="87" t="s">
        <v>467</v>
      </c>
      <c r="C213" s="52" t="s">
        <v>468</v>
      </c>
      <c r="D213" s="244">
        <v>189692</v>
      </c>
      <c r="E213" s="244">
        <v>169050.02</v>
      </c>
      <c r="F213" s="54">
        <f t="shared" si="1"/>
        <v>89.118159964574147</v>
      </c>
    </row>
    <row r="214" spans="1:6" ht="12.75" customHeight="1" x14ac:dyDescent="0.2">
      <c r="A214" s="55">
        <v>3434</v>
      </c>
      <c r="B214" s="87" t="s">
        <v>469</v>
      </c>
      <c r="C214" s="52" t="s">
        <v>470</v>
      </c>
      <c r="D214" s="244">
        <v>247672</v>
      </c>
      <c r="E214" s="244">
        <v>241807</v>
      </c>
      <c r="F214" s="54">
        <f t="shared" si="1"/>
        <v>97.631948706353569</v>
      </c>
    </row>
    <row r="215" spans="1:6" ht="12.75" customHeight="1" x14ac:dyDescent="0.2">
      <c r="A215" s="55">
        <v>35</v>
      </c>
      <c r="B215" s="87" t="s">
        <v>471</v>
      </c>
      <c r="C215" s="52" t="s">
        <v>472</v>
      </c>
      <c r="D215" s="53">
        <f>D216+D219+D223</f>
        <v>8020971</v>
      </c>
      <c r="E215" s="53">
        <f>E216+E219+E223</f>
        <v>5750684.5300000003</v>
      </c>
      <c r="F215" s="54">
        <f t="shared" si="1"/>
        <v>71.695615530837856</v>
      </c>
    </row>
    <row r="216" spans="1:6" ht="12.75" customHeight="1" x14ac:dyDescent="0.2">
      <c r="A216" s="55">
        <v>351</v>
      </c>
      <c r="B216" s="87" t="s">
        <v>473</v>
      </c>
      <c r="C216" s="52" t="s">
        <v>474</v>
      </c>
      <c r="D216" s="53">
        <f>SUM(D217:D218)</f>
        <v>2413220</v>
      </c>
      <c r="E216" s="53">
        <f>SUM(E217:E218)</f>
        <v>1827916.22</v>
      </c>
      <c r="F216" s="54">
        <f t="shared" si="1"/>
        <v>75.74594193649979</v>
      </c>
    </row>
    <row r="217" spans="1:6" ht="12.75" customHeight="1" x14ac:dyDescent="0.2">
      <c r="A217" s="55">
        <v>3511</v>
      </c>
      <c r="B217" s="87" t="s">
        <v>475</v>
      </c>
      <c r="C217" s="52" t="s">
        <v>476</v>
      </c>
      <c r="D217" s="244">
        <v>0</v>
      </c>
      <c r="E217" s="244">
        <v>0</v>
      </c>
      <c r="F217" s="54" t="str">
        <f t="shared" si="1"/>
        <v>-</v>
      </c>
    </row>
    <row r="218" spans="1:6" ht="12.75" customHeight="1" x14ac:dyDescent="0.2">
      <c r="A218" s="55">
        <v>3512</v>
      </c>
      <c r="B218" s="87" t="s">
        <v>477</v>
      </c>
      <c r="C218" s="52" t="s">
        <v>478</v>
      </c>
      <c r="D218" s="244">
        <v>2413220</v>
      </c>
      <c r="E218" s="244">
        <v>1827916.22</v>
      </c>
      <c r="F218" s="54">
        <f t="shared" si="1"/>
        <v>75.74594193649979</v>
      </c>
    </row>
    <row r="219" spans="1:6" ht="24" x14ac:dyDescent="0.2">
      <c r="A219" s="55">
        <v>352</v>
      </c>
      <c r="B219" s="87" t="s">
        <v>479</v>
      </c>
      <c r="C219" s="52" t="s">
        <v>480</v>
      </c>
      <c r="D219" s="53">
        <f>SUM(D220:D222)</f>
        <v>5607751</v>
      </c>
      <c r="E219" s="53">
        <f>SUM(E220:E222)</f>
        <v>3922768.31</v>
      </c>
      <c r="F219" s="54">
        <f t="shared" si="1"/>
        <v>69.952612196939555</v>
      </c>
    </row>
    <row r="220" spans="1:6" ht="12.75" customHeight="1" x14ac:dyDescent="0.2">
      <c r="A220" s="55">
        <v>3521</v>
      </c>
      <c r="B220" s="87" t="s">
        <v>481</v>
      </c>
      <c r="C220" s="52" t="s">
        <v>482</v>
      </c>
      <c r="D220" s="244">
        <v>0</v>
      </c>
      <c r="E220" s="244">
        <v>0</v>
      </c>
      <c r="F220" s="54" t="str">
        <f t="shared" si="1"/>
        <v>-</v>
      </c>
    </row>
    <row r="221" spans="1:6" ht="12.75" customHeight="1" x14ac:dyDescent="0.2">
      <c r="A221" s="55">
        <v>3522</v>
      </c>
      <c r="B221" s="87" t="s">
        <v>483</v>
      </c>
      <c r="C221" s="52" t="s">
        <v>484</v>
      </c>
      <c r="D221" s="244">
        <v>4607751</v>
      </c>
      <c r="E221" s="244">
        <v>2922768.31</v>
      </c>
      <c r="F221" s="54">
        <f t="shared" si="1"/>
        <v>63.431559344244079</v>
      </c>
    </row>
    <row r="222" spans="1:6" ht="12.75" customHeight="1" x14ac:dyDescent="0.2">
      <c r="A222" s="55">
        <v>3523</v>
      </c>
      <c r="B222" s="87" t="s">
        <v>485</v>
      </c>
      <c r="C222" s="52" t="s">
        <v>486</v>
      </c>
      <c r="D222" s="244">
        <v>1000000</v>
      </c>
      <c r="E222" s="244">
        <v>1000000</v>
      </c>
      <c r="F222" s="54">
        <f t="shared" si="1"/>
        <v>100</v>
      </c>
    </row>
    <row r="223" spans="1:6" ht="24" x14ac:dyDescent="0.2">
      <c r="A223" s="55" t="s">
        <v>487</v>
      </c>
      <c r="B223" s="87" t="s">
        <v>488</v>
      </c>
      <c r="C223" s="52" t="s">
        <v>487</v>
      </c>
      <c r="D223" s="244">
        <v>0</v>
      </c>
      <c r="E223" s="244">
        <v>0</v>
      </c>
      <c r="F223" s="54" t="str">
        <f t="shared" si="1"/>
        <v>-</v>
      </c>
    </row>
    <row r="224" spans="1:6" ht="24" x14ac:dyDescent="0.2">
      <c r="A224" s="55">
        <v>36</v>
      </c>
      <c r="B224" s="87" t="s">
        <v>489</v>
      </c>
      <c r="C224" s="52" t="s">
        <v>490</v>
      </c>
      <c r="D224" s="53">
        <f>D225+D228+D231+D236+D240+D244+D247</f>
        <v>898199</v>
      </c>
      <c r="E224" s="53">
        <f>E225+E228+E231+E236+E240+E244+E247</f>
        <v>2650742.5499999998</v>
      </c>
      <c r="F224" s="54">
        <f t="shared" ref="F224:F235" si="2">IF(D224&lt;&gt;0,IF(E224/D224&gt;=100,"&gt;&gt;100",E224/D224*100),"-")</f>
        <v>295.11751293421611</v>
      </c>
    </row>
    <row r="225" spans="1:6" ht="12.75" customHeight="1" x14ac:dyDescent="0.2">
      <c r="A225" s="55">
        <v>361</v>
      </c>
      <c r="B225" s="87" t="s">
        <v>491</v>
      </c>
      <c r="C225" s="52" t="s">
        <v>492</v>
      </c>
      <c r="D225" s="53">
        <f>SUM(D226:D227)</f>
        <v>0</v>
      </c>
      <c r="E225" s="53">
        <f>SUM(E226:E227)</f>
        <v>0</v>
      </c>
      <c r="F225" s="54" t="str">
        <f t="shared" si="2"/>
        <v>-</v>
      </c>
    </row>
    <row r="226" spans="1:6" ht="12.75" customHeight="1" x14ac:dyDescent="0.2">
      <c r="A226" s="55">
        <v>3611</v>
      </c>
      <c r="B226" s="87" t="s">
        <v>493</v>
      </c>
      <c r="C226" s="52" t="s">
        <v>494</v>
      </c>
      <c r="D226" s="244">
        <v>0</v>
      </c>
      <c r="E226" s="244">
        <v>0</v>
      </c>
      <c r="F226" s="54" t="str">
        <f t="shared" si="2"/>
        <v>-</v>
      </c>
    </row>
    <row r="227" spans="1:6" ht="12.75" customHeight="1" x14ac:dyDescent="0.2">
      <c r="A227" s="55">
        <v>3612</v>
      </c>
      <c r="B227" s="87" t="s">
        <v>495</v>
      </c>
      <c r="C227" s="52" t="s">
        <v>496</v>
      </c>
      <c r="D227" s="244">
        <v>0</v>
      </c>
      <c r="E227" s="244">
        <v>0</v>
      </c>
      <c r="F227" s="54" t="str">
        <f t="shared" si="2"/>
        <v>-</v>
      </c>
    </row>
    <row r="228" spans="1:6" ht="24" x14ac:dyDescent="0.2">
      <c r="A228" s="55">
        <v>362</v>
      </c>
      <c r="B228" s="87" t="s">
        <v>497</v>
      </c>
      <c r="C228" s="52" t="s">
        <v>498</v>
      </c>
      <c r="D228" s="53">
        <f>SUM(D229:D230)</f>
        <v>0</v>
      </c>
      <c r="E228" s="53">
        <f>SUM(E229:E230)</f>
        <v>0</v>
      </c>
      <c r="F228" s="54" t="str">
        <f t="shared" si="2"/>
        <v>-</v>
      </c>
    </row>
    <row r="229" spans="1:6" ht="12.75" customHeight="1" x14ac:dyDescent="0.2">
      <c r="A229" s="55">
        <v>3621</v>
      </c>
      <c r="B229" s="87" t="s">
        <v>499</v>
      </c>
      <c r="C229" s="52" t="s">
        <v>500</v>
      </c>
      <c r="D229" s="244">
        <v>0</v>
      </c>
      <c r="E229" s="244">
        <v>0</v>
      </c>
      <c r="F229" s="54" t="str">
        <f t="shared" si="2"/>
        <v>-</v>
      </c>
    </row>
    <row r="230" spans="1:6" ht="24" x14ac:dyDescent="0.2">
      <c r="A230" s="55">
        <v>3622</v>
      </c>
      <c r="B230" s="87" t="s">
        <v>501</v>
      </c>
      <c r="C230" s="52" t="s">
        <v>502</v>
      </c>
      <c r="D230" s="244">
        <v>0</v>
      </c>
      <c r="E230" s="244">
        <v>0</v>
      </c>
      <c r="F230" s="54" t="str">
        <f t="shared" si="2"/>
        <v>-</v>
      </c>
    </row>
    <row r="231" spans="1:6" ht="12.75" customHeight="1" x14ac:dyDescent="0.2">
      <c r="A231" s="55">
        <v>363</v>
      </c>
      <c r="B231" s="88" t="s">
        <v>503</v>
      </c>
      <c r="C231" s="52" t="s">
        <v>504</v>
      </c>
      <c r="D231" s="53">
        <f>SUM(D232:D235)</f>
        <v>898199</v>
      </c>
      <c r="E231" s="53">
        <f>SUM(E232:E235)</f>
        <v>2650742.5499999998</v>
      </c>
      <c r="F231" s="54">
        <f t="shared" si="2"/>
        <v>295.11751293421611</v>
      </c>
    </row>
    <row r="232" spans="1:6" ht="12.75" customHeight="1" x14ac:dyDescent="0.2">
      <c r="A232" s="55">
        <v>3631</v>
      </c>
      <c r="B232" s="87" t="s">
        <v>505</v>
      </c>
      <c r="C232" s="52" t="s">
        <v>506</v>
      </c>
      <c r="D232" s="244">
        <v>0</v>
      </c>
      <c r="E232" s="244">
        <v>0</v>
      </c>
      <c r="F232" s="54" t="str">
        <f t="shared" si="2"/>
        <v>-</v>
      </c>
    </row>
    <row r="233" spans="1:6" ht="12.75" customHeight="1" x14ac:dyDescent="0.2">
      <c r="A233" s="55">
        <v>3632</v>
      </c>
      <c r="B233" s="87" t="s">
        <v>507</v>
      </c>
      <c r="C233" s="52" t="s">
        <v>508</v>
      </c>
      <c r="D233" s="244">
        <v>898199</v>
      </c>
      <c r="E233" s="244">
        <v>2650742.5499999998</v>
      </c>
      <c r="F233" s="54">
        <f t="shared" si="2"/>
        <v>295.11751293421611</v>
      </c>
    </row>
    <row r="234" spans="1:6" ht="12.75" customHeight="1" x14ac:dyDescent="0.2">
      <c r="A234" s="55" t="s">
        <v>509</v>
      </c>
      <c r="B234" s="87" t="s">
        <v>510</v>
      </c>
      <c r="C234" s="56" t="s">
        <v>509</v>
      </c>
      <c r="D234" s="244">
        <v>0</v>
      </c>
      <c r="E234" s="244">
        <v>0</v>
      </c>
      <c r="F234" s="54" t="str">
        <f t="shared" si="2"/>
        <v>-</v>
      </c>
    </row>
    <row r="235" spans="1:6" ht="24" x14ac:dyDescent="0.2">
      <c r="A235" s="55" t="s">
        <v>511</v>
      </c>
      <c r="B235" s="87" t="s">
        <v>512</v>
      </c>
      <c r="C235" s="56" t="s">
        <v>511</v>
      </c>
      <c r="D235" s="244">
        <v>0</v>
      </c>
      <c r="E235" s="244">
        <v>0</v>
      </c>
      <c r="F235" s="54" t="str">
        <f t="shared" si="2"/>
        <v>-</v>
      </c>
    </row>
    <row r="236" spans="1:6" ht="12.75" customHeight="1" x14ac:dyDescent="0.2">
      <c r="A236" s="55" t="s">
        <v>513</v>
      </c>
      <c r="B236" s="88" t="s">
        <v>514</v>
      </c>
      <c r="C236" s="52" t="s">
        <v>513</v>
      </c>
      <c r="D236" s="53">
        <f>SUM(D237:D239)</f>
        <v>0</v>
      </c>
      <c r="E236" s="53">
        <f>SUM(E237:E239)</f>
        <v>0</v>
      </c>
      <c r="F236" s="54" t="str">
        <f t="shared" ref="F236:F243" si="3">IF(D236&lt;&gt;0,IF(E236/D236&gt;=100,"&gt;&gt;100",E236/D236*100),"-")</f>
        <v>-</v>
      </c>
    </row>
    <row r="237" spans="1:6" ht="12.75" customHeight="1" x14ac:dyDescent="0.2">
      <c r="A237" s="55" t="s">
        <v>515</v>
      </c>
      <c r="B237" s="87" t="s">
        <v>516</v>
      </c>
      <c r="C237" s="52" t="s">
        <v>515</v>
      </c>
      <c r="D237" s="244">
        <v>0</v>
      </c>
      <c r="E237" s="244">
        <v>0</v>
      </c>
      <c r="F237" s="54" t="str">
        <f t="shared" si="3"/>
        <v>-</v>
      </c>
    </row>
    <row r="238" spans="1:6" ht="12.75" customHeight="1" x14ac:dyDescent="0.2">
      <c r="A238" s="55" t="s">
        <v>517</v>
      </c>
      <c r="B238" s="87" t="s">
        <v>518</v>
      </c>
      <c r="C238" s="52" t="s">
        <v>517</v>
      </c>
      <c r="D238" s="244">
        <v>0</v>
      </c>
      <c r="E238" s="244">
        <v>0</v>
      </c>
      <c r="F238" s="54" t="str">
        <f t="shared" si="3"/>
        <v>-</v>
      </c>
    </row>
    <row r="239" spans="1:6" ht="12.75" customHeight="1" x14ac:dyDescent="0.2">
      <c r="A239" s="55" t="s">
        <v>519</v>
      </c>
      <c r="B239" s="87" t="s">
        <v>520</v>
      </c>
      <c r="C239" s="56" t="s">
        <v>519</v>
      </c>
      <c r="D239" s="244">
        <v>0</v>
      </c>
      <c r="E239" s="244">
        <v>0</v>
      </c>
      <c r="F239" s="54" t="str">
        <f t="shared" si="3"/>
        <v>-</v>
      </c>
    </row>
    <row r="240" spans="1:6" ht="24" x14ac:dyDescent="0.2">
      <c r="A240" s="55" t="s">
        <v>521</v>
      </c>
      <c r="B240" s="87" t="s">
        <v>522</v>
      </c>
      <c r="C240" s="52" t="s">
        <v>521</v>
      </c>
      <c r="D240" s="53">
        <f>SUM(D241:D243)</f>
        <v>0</v>
      </c>
      <c r="E240" s="53">
        <f>SUM(E241:E243)</f>
        <v>0</v>
      </c>
      <c r="F240" s="54" t="str">
        <f t="shared" si="3"/>
        <v>-</v>
      </c>
    </row>
    <row r="241" spans="1:6" ht="24" x14ac:dyDescent="0.2">
      <c r="A241" s="55">
        <v>3672</v>
      </c>
      <c r="B241" s="87" t="s">
        <v>523</v>
      </c>
      <c r="C241" s="52" t="s">
        <v>524</v>
      </c>
      <c r="D241" s="244">
        <v>0</v>
      </c>
      <c r="E241" s="244"/>
      <c r="F241" s="54" t="str">
        <f t="shared" si="3"/>
        <v>-</v>
      </c>
    </row>
    <row r="242" spans="1:6" ht="24" x14ac:dyDescent="0.2">
      <c r="A242" s="55">
        <v>3673</v>
      </c>
      <c r="B242" s="87" t="s">
        <v>525</v>
      </c>
      <c r="C242" s="52" t="s">
        <v>526</v>
      </c>
      <c r="D242" s="244"/>
      <c r="E242" s="244">
        <v>0</v>
      </c>
      <c r="F242" s="54" t="str">
        <f t="shared" si="3"/>
        <v>-</v>
      </c>
    </row>
    <row r="243" spans="1:6" ht="24" x14ac:dyDescent="0.2">
      <c r="A243" s="55">
        <v>3674</v>
      </c>
      <c r="B243" s="87" t="s">
        <v>527</v>
      </c>
      <c r="C243" s="52" t="s">
        <v>528</v>
      </c>
      <c r="D243" s="244">
        <v>0</v>
      </c>
      <c r="E243" s="244">
        <v>0</v>
      </c>
      <c r="F243" s="54" t="str">
        <f t="shared" si="3"/>
        <v>-</v>
      </c>
    </row>
    <row r="244" spans="1:6" ht="12.75" customHeight="1" x14ac:dyDescent="0.2">
      <c r="A244" s="55" t="s">
        <v>529</v>
      </c>
      <c r="B244" s="87" t="s">
        <v>530</v>
      </c>
      <c r="C244" s="52" t="s">
        <v>529</v>
      </c>
      <c r="D244" s="53">
        <f>SUM(D245:D246)</f>
        <v>0</v>
      </c>
      <c r="E244" s="53">
        <f>SUM(E245:E246)</f>
        <v>0</v>
      </c>
      <c r="F244" s="54" t="str">
        <f t="shared" ref="F244:F251" si="4">IF(D244&lt;&gt;0,IF(E244/D244&gt;=100,"&gt;&gt;100",E244/D244*100),"-")</f>
        <v>-</v>
      </c>
    </row>
    <row r="245" spans="1:6" ht="12.75" customHeight="1" x14ac:dyDescent="0.2">
      <c r="A245" s="55" t="s">
        <v>531</v>
      </c>
      <c r="B245" s="87" t="s">
        <v>532</v>
      </c>
      <c r="C245" s="52" t="s">
        <v>531</v>
      </c>
      <c r="D245" s="244">
        <v>0</v>
      </c>
      <c r="E245" s="244">
        <v>0</v>
      </c>
      <c r="F245" s="54" t="str">
        <f t="shared" si="4"/>
        <v>-</v>
      </c>
    </row>
    <row r="246" spans="1:6" ht="12.75" customHeight="1" x14ac:dyDescent="0.2">
      <c r="A246" s="55" t="s">
        <v>533</v>
      </c>
      <c r="B246" s="87" t="s">
        <v>534</v>
      </c>
      <c r="C246" s="52" t="s">
        <v>533</v>
      </c>
      <c r="D246" s="244">
        <v>0</v>
      </c>
      <c r="E246" s="244">
        <v>0</v>
      </c>
      <c r="F246" s="54" t="str">
        <f t="shared" si="4"/>
        <v>-</v>
      </c>
    </row>
    <row r="247" spans="1:6" ht="24" x14ac:dyDescent="0.2">
      <c r="A247" s="55" t="s">
        <v>535</v>
      </c>
      <c r="B247" s="87" t="s">
        <v>536</v>
      </c>
      <c r="C247" s="52" t="s">
        <v>535</v>
      </c>
      <c r="D247" s="53">
        <f>SUM(D248:D251)</f>
        <v>0</v>
      </c>
      <c r="E247" s="53">
        <f>SUM(E248:E251)</f>
        <v>0</v>
      </c>
      <c r="F247" s="54" t="str">
        <f t="shared" si="4"/>
        <v>-</v>
      </c>
    </row>
    <row r="248" spans="1:6" ht="12.75" customHeight="1" x14ac:dyDescent="0.2">
      <c r="A248" s="55" t="s">
        <v>537</v>
      </c>
      <c r="B248" s="87" t="s">
        <v>199</v>
      </c>
      <c r="C248" s="52" t="s">
        <v>537</v>
      </c>
      <c r="D248" s="244">
        <v>0</v>
      </c>
      <c r="E248" s="244">
        <v>0</v>
      </c>
      <c r="F248" s="54" t="str">
        <f t="shared" si="4"/>
        <v>-</v>
      </c>
    </row>
    <row r="249" spans="1:6" ht="12.75" customHeight="1" x14ac:dyDescent="0.2">
      <c r="A249" s="55" t="s">
        <v>538</v>
      </c>
      <c r="B249" s="87" t="s">
        <v>201</v>
      </c>
      <c r="C249" s="52" t="s">
        <v>538</v>
      </c>
      <c r="D249" s="244">
        <v>0</v>
      </c>
      <c r="E249" s="244">
        <v>0</v>
      </c>
      <c r="F249" s="54" t="str">
        <f t="shared" si="4"/>
        <v>-</v>
      </c>
    </row>
    <row r="250" spans="1:6" ht="24" x14ac:dyDescent="0.2">
      <c r="A250" s="55" t="s">
        <v>539</v>
      </c>
      <c r="B250" s="87" t="s">
        <v>203</v>
      </c>
      <c r="C250" s="52" t="s">
        <v>539</v>
      </c>
      <c r="D250" s="244">
        <v>0</v>
      </c>
      <c r="E250" s="244">
        <v>0</v>
      </c>
      <c r="F250" s="54" t="str">
        <f t="shared" si="4"/>
        <v>-</v>
      </c>
    </row>
    <row r="251" spans="1:6" ht="24" x14ac:dyDescent="0.2">
      <c r="A251" s="55" t="s">
        <v>540</v>
      </c>
      <c r="B251" s="87" t="s">
        <v>205</v>
      </c>
      <c r="C251" s="52" t="s">
        <v>540</v>
      </c>
      <c r="D251" s="244">
        <v>0</v>
      </c>
      <c r="E251" s="244">
        <v>0</v>
      </c>
      <c r="F251" s="54" t="str">
        <f t="shared" si="4"/>
        <v>-</v>
      </c>
    </row>
    <row r="252" spans="1:6" ht="24" x14ac:dyDescent="0.2">
      <c r="A252" s="55">
        <v>37</v>
      </c>
      <c r="B252" s="87" t="s">
        <v>541</v>
      </c>
      <c r="C252" s="52" t="s">
        <v>542</v>
      </c>
      <c r="D252" s="53">
        <f>D253+D259</f>
        <v>7600517</v>
      </c>
      <c r="E252" s="53">
        <f>E253+E259</f>
        <v>8357920.2299999995</v>
      </c>
      <c r="F252" s="54">
        <f t="shared" ref="F252:F258" si="5">IF(D252&lt;&gt;0,IF(E252/D252&gt;=100,"&gt;&gt;100",E252/D252*100),"-")</f>
        <v>109.96515408096582</v>
      </c>
    </row>
    <row r="253" spans="1:6" ht="24" x14ac:dyDescent="0.2">
      <c r="A253" s="55">
        <v>371</v>
      </c>
      <c r="B253" s="87" t="s">
        <v>543</v>
      </c>
      <c r="C253" s="52" t="s">
        <v>544</v>
      </c>
      <c r="D253" s="53">
        <f>SUM(D254:D258)</f>
        <v>0</v>
      </c>
      <c r="E253" s="53">
        <f>SUM(E254:E258)</f>
        <v>0</v>
      </c>
      <c r="F253" s="54" t="str">
        <f t="shared" si="5"/>
        <v>-</v>
      </c>
    </row>
    <row r="254" spans="1:6" ht="24" x14ac:dyDescent="0.2">
      <c r="A254" s="55">
        <v>3711</v>
      </c>
      <c r="B254" s="87" t="s">
        <v>545</v>
      </c>
      <c r="C254" s="52" t="s">
        <v>546</v>
      </c>
      <c r="D254" s="244">
        <v>0</v>
      </c>
      <c r="E254" s="244">
        <v>0</v>
      </c>
      <c r="F254" s="54" t="str">
        <f t="shared" si="5"/>
        <v>-</v>
      </c>
    </row>
    <row r="255" spans="1:6" ht="24" x14ac:dyDescent="0.2">
      <c r="A255" s="55">
        <v>3712</v>
      </c>
      <c r="B255" s="87" t="s">
        <v>547</v>
      </c>
      <c r="C255" s="52" t="s">
        <v>548</v>
      </c>
      <c r="D255" s="244">
        <v>0</v>
      </c>
      <c r="E255" s="244">
        <v>0</v>
      </c>
      <c r="F255" s="54" t="str">
        <f t="shared" si="5"/>
        <v>-</v>
      </c>
    </row>
    <row r="256" spans="1:6" ht="24" x14ac:dyDescent="0.2">
      <c r="A256" s="55" t="s">
        <v>549</v>
      </c>
      <c r="B256" s="87" t="s">
        <v>550</v>
      </c>
      <c r="C256" s="52" t="s">
        <v>549</v>
      </c>
      <c r="D256" s="244">
        <v>0</v>
      </c>
      <c r="E256" s="244">
        <v>0</v>
      </c>
      <c r="F256" s="54" t="str">
        <f t="shared" si="5"/>
        <v>-</v>
      </c>
    </row>
    <row r="257" spans="1:6" ht="24" x14ac:dyDescent="0.2">
      <c r="A257" s="55" t="s">
        <v>551</v>
      </c>
      <c r="B257" s="87" t="s">
        <v>552</v>
      </c>
      <c r="C257" s="52" t="s">
        <v>551</v>
      </c>
      <c r="D257" s="244">
        <v>0</v>
      </c>
      <c r="E257" s="244">
        <v>0</v>
      </c>
      <c r="F257" s="54" t="str">
        <f t="shared" si="5"/>
        <v>-</v>
      </c>
    </row>
    <row r="258" spans="1:6" ht="12.75" customHeight="1" x14ac:dyDescent="0.2">
      <c r="A258" s="55" t="s">
        <v>553</v>
      </c>
      <c r="B258" s="87" t="s">
        <v>554</v>
      </c>
      <c r="C258" s="52" t="s">
        <v>553</v>
      </c>
      <c r="D258" s="244">
        <v>0</v>
      </c>
      <c r="E258" s="244">
        <v>0</v>
      </c>
      <c r="F258" s="54" t="str">
        <f t="shared" si="5"/>
        <v>-</v>
      </c>
    </row>
    <row r="259" spans="1:6" ht="12.75" customHeight="1" x14ac:dyDescent="0.2">
      <c r="A259" s="55">
        <v>372</v>
      </c>
      <c r="B259" s="234" t="s">
        <v>555</v>
      </c>
      <c r="C259" s="52" t="s">
        <v>556</v>
      </c>
      <c r="D259" s="53">
        <f>SUM(D260:D262)</f>
        <v>7600517</v>
      </c>
      <c r="E259" s="53">
        <f>SUM(E260:E262)</f>
        <v>8357920.2299999995</v>
      </c>
      <c r="F259" s="54">
        <f t="shared" ref="F259:F272" si="6">IF(D259&lt;&gt;0,IF(E259/D259&gt;=100,"&gt;&gt;100",E259/D259*100),"-")</f>
        <v>109.96515408096582</v>
      </c>
    </row>
    <row r="260" spans="1:6" ht="12.75" customHeight="1" x14ac:dyDescent="0.2">
      <c r="A260" s="55">
        <v>3721</v>
      </c>
      <c r="B260" s="87" t="s">
        <v>557</v>
      </c>
      <c r="C260" s="52" t="s">
        <v>558</v>
      </c>
      <c r="D260" s="244">
        <v>6390804</v>
      </c>
      <c r="E260" s="244">
        <v>6574731.7999999998</v>
      </c>
      <c r="F260" s="54">
        <f t="shared" si="6"/>
        <v>102.87800721161217</v>
      </c>
    </row>
    <row r="261" spans="1:6" ht="12.75" customHeight="1" x14ac:dyDescent="0.2">
      <c r="A261" s="55">
        <v>3722</v>
      </c>
      <c r="B261" s="87" t="s">
        <v>559</v>
      </c>
      <c r="C261" s="52" t="s">
        <v>560</v>
      </c>
      <c r="D261" s="244">
        <v>1209713</v>
      </c>
      <c r="E261" s="244">
        <v>1783188.43</v>
      </c>
      <c r="F261" s="54">
        <f t="shared" si="6"/>
        <v>147.40590784756384</v>
      </c>
    </row>
    <row r="262" spans="1:6" ht="12.75" customHeight="1" x14ac:dyDescent="0.2">
      <c r="A262" s="55" t="s">
        <v>561</v>
      </c>
      <c r="B262" s="87" t="s">
        <v>562</v>
      </c>
      <c r="C262" s="52" t="s">
        <v>561</v>
      </c>
      <c r="D262" s="244">
        <v>0</v>
      </c>
      <c r="E262" s="244">
        <v>0</v>
      </c>
      <c r="F262" s="54" t="str">
        <f t="shared" si="6"/>
        <v>-</v>
      </c>
    </row>
    <row r="263" spans="1:6" ht="12.75" customHeight="1" x14ac:dyDescent="0.2">
      <c r="A263" s="55">
        <v>38</v>
      </c>
      <c r="B263" s="87" t="s">
        <v>563</v>
      </c>
      <c r="C263" s="52" t="s">
        <v>564</v>
      </c>
      <c r="D263" s="53">
        <f>D264+D268+D273+D279</f>
        <v>12307615</v>
      </c>
      <c r="E263" s="53">
        <f>E264+E268+E273+E279</f>
        <v>12920454.989999998</v>
      </c>
      <c r="F263" s="54">
        <f t="shared" si="6"/>
        <v>104.97935619533109</v>
      </c>
    </row>
    <row r="264" spans="1:6" ht="12.75" customHeight="1" x14ac:dyDescent="0.2">
      <c r="A264" s="55">
        <v>381</v>
      </c>
      <c r="B264" s="87" t="s">
        <v>565</v>
      </c>
      <c r="C264" s="52" t="s">
        <v>566</v>
      </c>
      <c r="D264" s="53">
        <f>SUM(D265:D267)</f>
        <v>10164568</v>
      </c>
      <c r="E264" s="53">
        <f>SUM(E265:E267)</f>
        <v>10791896.869999999</v>
      </c>
      <c r="F264" s="54">
        <f t="shared" si="6"/>
        <v>106.17172190692214</v>
      </c>
    </row>
    <row r="265" spans="1:6" ht="12.75" customHeight="1" x14ac:dyDescent="0.2">
      <c r="A265" s="55">
        <v>3811</v>
      </c>
      <c r="B265" s="87" t="s">
        <v>567</v>
      </c>
      <c r="C265" s="52" t="s">
        <v>568</v>
      </c>
      <c r="D265" s="244">
        <v>10164568</v>
      </c>
      <c r="E265" s="244">
        <v>10791896.869999999</v>
      </c>
      <c r="F265" s="54">
        <f t="shared" si="6"/>
        <v>106.17172190692214</v>
      </c>
    </row>
    <row r="266" spans="1:6" ht="12.75" customHeight="1" x14ac:dyDescent="0.2">
      <c r="A266" s="55">
        <v>3812</v>
      </c>
      <c r="B266" s="87" t="s">
        <v>569</v>
      </c>
      <c r="C266" s="52" t="s">
        <v>570</v>
      </c>
      <c r="D266" s="244">
        <v>0</v>
      </c>
      <c r="E266" s="244">
        <v>0</v>
      </c>
      <c r="F266" s="54" t="str">
        <f t="shared" si="6"/>
        <v>-</v>
      </c>
    </row>
    <row r="267" spans="1:6" ht="12.75" customHeight="1" x14ac:dyDescent="0.2">
      <c r="A267" s="55" t="s">
        <v>571</v>
      </c>
      <c r="B267" s="87" t="s">
        <v>572</v>
      </c>
      <c r="C267" s="52" t="s">
        <v>571</v>
      </c>
      <c r="D267" s="244">
        <v>0</v>
      </c>
      <c r="E267" s="244">
        <v>0</v>
      </c>
      <c r="F267" s="54" t="str">
        <f t="shared" si="6"/>
        <v>-</v>
      </c>
    </row>
    <row r="268" spans="1:6" ht="12.75" customHeight="1" x14ac:dyDescent="0.2">
      <c r="A268" s="55">
        <v>382</v>
      </c>
      <c r="B268" s="88" t="s">
        <v>573</v>
      </c>
      <c r="C268" s="52" t="s">
        <v>574</v>
      </c>
      <c r="D268" s="53">
        <f>SUM(D269:D272)</f>
        <v>1024811</v>
      </c>
      <c r="E268" s="53">
        <f>SUM(E269:E272)</f>
        <v>942789.99</v>
      </c>
      <c r="F268" s="54">
        <f t="shared" si="6"/>
        <v>91.99647447187823</v>
      </c>
    </row>
    <row r="269" spans="1:6" ht="12.75" customHeight="1" x14ac:dyDescent="0.2">
      <c r="A269" s="55">
        <v>3821</v>
      </c>
      <c r="B269" s="87" t="s">
        <v>575</v>
      </c>
      <c r="C269" s="52" t="s">
        <v>576</v>
      </c>
      <c r="D269" s="244">
        <v>98750</v>
      </c>
      <c r="E269" s="244">
        <v>150000</v>
      </c>
      <c r="F269" s="54">
        <f t="shared" si="6"/>
        <v>151.8987341772152</v>
      </c>
    </row>
    <row r="270" spans="1:6" ht="12.75" customHeight="1" x14ac:dyDescent="0.2">
      <c r="A270" s="55">
        <v>3822</v>
      </c>
      <c r="B270" s="87" t="s">
        <v>577</v>
      </c>
      <c r="C270" s="52" t="s">
        <v>578</v>
      </c>
      <c r="D270" s="244">
        <v>880611</v>
      </c>
      <c r="E270" s="244">
        <v>741701.66</v>
      </c>
      <c r="F270" s="54">
        <f t="shared" si="6"/>
        <v>84.225800041107817</v>
      </c>
    </row>
    <row r="271" spans="1:6" ht="12.75" customHeight="1" x14ac:dyDescent="0.2">
      <c r="A271" s="55" t="s">
        <v>579</v>
      </c>
      <c r="B271" s="87" t="s">
        <v>580</v>
      </c>
      <c r="C271" s="52" t="s">
        <v>579</v>
      </c>
      <c r="D271" s="244">
        <v>45450</v>
      </c>
      <c r="E271" s="244">
        <v>51088.33</v>
      </c>
      <c r="F271" s="54">
        <f t="shared" si="6"/>
        <v>112.40556655665569</v>
      </c>
    </row>
    <row r="272" spans="1:6" ht="24" x14ac:dyDescent="0.2">
      <c r="A272" s="55" t="s">
        <v>581</v>
      </c>
      <c r="B272" s="87" t="s">
        <v>582</v>
      </c>
      <c r="C272" s="56" t="s">
        <v>581</v>
      </c>
      <c r="D272" s="244">
        <v>0</v>
      </c>
      <c r="E272" s="244">
        <v>0</v>
      </c>
      <c r="F272" s="54" t="str">
        <f t="shared" si="6"/>
        <v>-</v>
      </c>
    </row>
    <row r="273" spans="1:6" ht="12.75" customHeight="1" x14ac:dyDescent="0.2">
      <c r="A273" s="55">
        <v>383</v>
      </c>
      <c r="B273" s="87" t="s">
        <v>583</v>
      </c>
      <c r="C273" s="52" t="s">
        <v>584</v>
      </c>
      <c r="D273" s="53">
        <f>SUM(D274:D278)</f>
        <v>0</v>
      </c>
      <c r="E273" s="53">
        <f>SUM(E274:E278)</f>
        <v>0</v>
      </c>
      <c r="F273" s="54" t="str">
        <f t="shared" ref="F273:F284" si="7">IF(D273&lt;&gt;0,IF(E273/D273&gt;=100,"&gt;&gt;100",E273/D273*100),"-")</f>
        <v>-</v>
      </c>
    </row>
    <row r="274" spans="1:6" ht="12.75" customHeight="1" x14ac:dyDescent="0.2">
      <c r="A274" s="55">
        <v>3831</v>
      </c>
      <c r="B274" s="87" t="s">
        <v>585</v>
      </c>
      <c r="C274" s="52" t="s">
        <v>586</v>
      </c>
      <c r="D274" s="244">
        <v>0</v>
      </c>
      <c r="E274" s="244">
        <v>0</v>
      </c>
      <c r="F274" s="54" t="str">
        <f t="shared" si="7"/>
        <v>-</v>
      </c>
    </row>
    <row r="275" spans="1:6" ht="12.75" customHeight="1" x14ac:dyDescent="0.2">
      <c r="A275" s="55">
        <v>3832</v>
      </c>
      <c r="B275" s="87" t="s">
        <v>587</v>
      </c>
      <c r="C275" s="52" t="s">
        <v>588</v>
      </c>
      <c r="D275" s="244">
        <v>0</v>
      </c>
      <c r="E275" s="244">
        <v>0</v>
      </c>
      <c r="F275" s="54" t="str">
        <f t="shared" si="7"/>
        <v>-</v>
      </c>
    </row>
    <row r="276" spans="1:6" ht="12.75" customHeight="1" x14ac:dyDescent="0.2">
      <c r="A276" s="55">
        <v>3833</v>
      </c>
      <c r="B276" s="87" t="s">
        <v>589</v>
      </c>
      <c r="C276" s="52" t="s">
        <v>590</v>
      </c>
      <c r="D276" s="244">
        <v>0</v>
      </c>
      <c r="E276" s="244">
        <v>0</v>
      </c>
      <c r="F276" s="54" t="str">
        <f t="shared" si="7"/>
        <v>-</v>
      </c>
    </row>
    <row r="277" spans="1:6" ht="12.75" customHeight="1" x14ac:dyDescent="0.2">
      <c r="A277" s="55">
        <v>3834</v>
      </c>
      <c r="B277" s="87" t="s">
        <v>591</v>
      </c>
      <c r="C277" s="52" t="s">
        <v>592</v>
      </c>
      <c r="D277" s="244">
        <v>0</v>
      </c>
      <c r="E277" s="244">
        <v>0</v>
      </c>
      <c r="F277" s="54" t="str">
        <f t="shared" si="7"/>
        <v>-</v>
      </c>
    </row>
    <row r="278" spans="1:6" ht="12.75" customHeight="1" x14ac:dyDescent="0.2">
      <c r="A278" s="55" t="s">
        <v>593</v>
      </c>
      <c r="B278" s="87" t="s">
        <v>341</v>
      </c>
      <c r="C278" s="52" t="s">
        <v>593</v>
      </c>
      <c r="D278" s="244">
        <v>0</v>
      </c>
      <c r="E278" s="244">
        <v>0</v>
      </c>
      <c r="F278" s="54" t="str">
        <f t="shared" si="7"/>
        <v>-</v>
      </c>
    </row>
    <row r="279" spans="1:6" ht="12.75" customHeight="1" x14ac:dyDescent="0.2">
      <c r="A279" s="55">
        <v>386</v>
      </c>
      <c r="B279" s="88" t="s">
        <v>594</v>
      </c>
      <c r="C279" s="52" t="s">
        <v>595</v>
      </c>
      <c r="D279" s="53">
        <f>SUM(D280:D284)</f>
        <v>1118236</v>
      </c>
      <c r="E279" s="53">
        <f>SUM(E280:E284)</f>
        <v>1185768.1299999999</v>
      </c>
      <c r="F279" s="54">
        <f t="shared" si="7"/>
        <v>106.03916615097349</v>
      </c>
    </row>
    <row r="280" spans="1:6" ht="24" x14ac:dyDescent="0.2">
      <c r="A280" s="55">
        <v>3861</v>
      </c>
      <c r="B280" s="87" t="s">
        <v>596</v>
      </c>
      <c r="C280" s="52" t="s">
        <v>597</v>
      </c>
      <c r="D280" s="244">
        <v>1118236</v>
      </c>
      <c r="E280" s="244">
        <v>1185768.1299999999</v>
      </c>
      <c r="F280" s="54">
        <f t="shared" si="7"/>
        <v>106.03916615097349</v>
      </c>
    </row>
    <row r="281" spans="1:6" ht="24" x14ac:dyDescent="0.2">
      <c r="A281" s="55">
        <v>3862</v>
      </c>
      <c r="B281" s="87" t="s">
        <v>598</v>
      </c>
      <c r="C281" s="52" t="s">
        <v>599</v>
      </c>
      <c r="D281" s="244">
        <v>0</v>
      </c>
      <c r="E281" s="244">
        <v>0</v>
      </c>
      <c r="F281" s="54" t="str">
        <f t="shared" si="7"/>
        <v>-</v>
      </c>
    </row>
    <row r="282" spans="1:6" ht="12.75" customHeight="1" x14ac:dyDescent="0.2">
      <c r="A282" s="55">
        <v>3863</v>
      </c>
      <c r="B282" s="87" t="s">
        <v>600</v>
      </c>
      <c r="C282" s="52" t="s">
        <v>601</v>
      </c>
      <c r="D282" s="244">
        <v>0</v>
      </c>
      <c r="E282" s="244">
        <v>0</v>
      </c>
      <c r="F282" s="54" t="str">
        <f t="shared" si="7"/>
        <v>-</v>
      </c>
    </row>
    <row r="283" spans="1:6" ht="12.75" customHeight="1" x14ac:dyDescent="0.2">
      <c r="A283" s="55" t="s">
        <v>602</v>
      </c>
      <c r="B283" s="87" t="s">
        <v>603</v>
      </c>
      <c r="C283" s="52" t="s">
        <v>602</v>
      </c>
      <c r="D283" s="244">
        <v>0</v>
      </c>
      <c r="E283" s="244">
        <v>0</v>
      </c>
      <c r="F283" s="54" t="str">
        <f t="shared" si="7"/>
        <v>-</v>
      </c>
    </row>
    <row r="284" spans="1:6" ht="24" x14ac:dyDescent="0.2">
      <c r="A284" s="55" t="s">
        <v>604</v>
      </c>
      <c r="B284" s="87" t="s">
        <v>605</v>
      </c>
      <c r="C284" s="56" t="s">
        <v>604</v>
      </c>
      <c r="D284" s="244">
        <v>0</v>
      </c>
      <c r="E284" s="244">
        <v>0</v>
      </c>
      <c r="F284" s="54" t="str">
        <f t="shared" si="7"/>
        <v>-</v>
      </c>
    </row>
    <row r="285" spans="1:6" ht="12.75" customHeight="1" x14ac:dyDescent="0.2">
      <c r="A285" s="55" t="s">
        <v>606</v>
      </c>
      <c r="B285" s="87" t="s">
        <v>607</v>
      </c>
      <c r="C285" s="52" t="s">
        <v>608</v>
      </c>
      <c r="D285" s="244">
        <v>0</v>
      </c>
      <c r="E285" s="244">
        <v>0</v>
      </c>
      <c r="F285" s="54" t="str">
        <f t="shared" ref="F285:F296" si="8">IF(D285&lt;&gt;0,IF(E285/D285&gt;=100,"&gt;&gt;100",E285/D285*100),"-")</f>
        <v>-</v>
      </c>
    </row>
    <row r="286" spans="1:6" ht="12.75" customHeight="1" x14ac:dyDescent="0.2">
      <c r="A286" s="55" t="s">
        <v>606</v>
      </c>
      <c r="B286" s="87" t="s">
        <v>609</v>
      </c>
      <c r="C286" s="52" t="s">
        <v>610</v>
      </c>
      <c r="D286" s="244">
        <v>0</v>
      </c>
      <c r="E286" s="244">
        <v>0</v>
      </c>
      <c r="F286" s="54" t="str">
        <f t="shared" si="8"/>
        <v>-</v>
      </c>
    </row>
    <row r="287" spans="1:6" ht="12.75" customHeight="1" x14ac:dyDescent="0.2">
      <c r="A287" s="55" t="s">
        <v>606</v>
      </c>
      <c r="B287" s="87" t="s">
        <v>611</v>
      </c>
      <c r="C287" s="52" t="s">
        <v>612</v>
      </c>
      <c r="D287" s="53">
        <f>IF(D286&gt;=D285,D286-D285,0)</f>
        <v>0</v>
      </c>
      <c r="E287" s="53">
        <f>IF(E286&gt;=E285,E286-E285,0)</f>
        <v>0</v>
      </c>
      <c r="F287" s="54" t="str">
        <f t="shared" si="8"/>
        <v>-</v>
      </c>
    </row>
    <row r="288" spans="1:6" ht="12.75" customHeight="1" x14ac:dyDescent="0.2">
      <c r="A288" s="55" t="s">
        <v>606</v>
      </c>
      <c r="B288" s="87" t="s">
        <v>613</v>
      </c>
      <c r="C288" s="52" t="s">
        <v>614</v>
      </c>
      <c r="D288" s="53">
        <f>IF(D285&gt;=D286,D285-D286,0)</f>
        <v>0</v>
      </c>
      <c r="E288" s="53">
        <f>IF(E285&gt;=E286,E285-E286,0)</f>
        <v>0</v>
      </c>
      <c r="F288" s="54" t="str">
        <f t="shared" si="8"/>
        <v>-</v>
      </c>
    </row>
    <row r="289" spans="1:6" ht="12.75" customHeight="1" x14ac:dyDescent="0.2">
      <c r="A289" s="55" t="s">
        <v>606</v>
      </c>
      <c r="B289" s="87" t="s">
        <v>615</v>
      </c>
      <c r="C289" s="52" t="s">
        <v>616</v>
      </c>
      <c r="D289" s="53">
        <f>D151-D287+D288</f>
        <v>194681266</v>
      </c>
      <c r="E289" s="53">
        <f>E151-E287+E288</f>
        <v>196100093.26999998</v>
      </c>
      <c r="F289" s="54">
        <f t="shared" si="8"/>
        <v>100.72879496787328</v>
      </c>
    </row>
    <row r="290" spans="1:6" ht="12.75" customHeight="1" x14ac:dyDescent="0.2">
      <c r="A290" s="55" t="s">
        <v>606</v>
      </c>
      <c r="B290" s="87" t="s">
        <v>617</v>
      </c>
      <c r="C290" s="52" t="s">
        <v>618</v>
      </c>
      <c r="D290" s="53">
        <f>IF(D6&gt;=D289,D6-D289,0)</f>
        <v>42690168</v>
      </c>
      <c r="E290" s="53">
        <f>IF(E6&gt;=E289,E6-E289,0)</f>
        <v>64639317.950000018</v>
      </c>
      <c r="F290" s="54">
        <f t="shared" si="8"/>
        <v>151.4150001705311</v>
      </c>
    </row>
    <row r="291" spans="1:6" ht="12.75" customHeight="1" x14ac:dyDescent="0.2">
      <c r="A291" s="55" t="s">
        <v>606</v>
      </c>
      <c r="B291" s="87" t="s">
        <v>619</v>
      </c>
      <c r="C291" s="52" t="s">
        <v>620</v>
      </c>
      <c r="D291" s="53">
        <f>IF(D289&gt;=D6,D289-D6,0)</f>
        <v>0</v>
      </c>
      <c r="E291" s="53">
        <f>IF(E289&gt;=E6,E289-E6,0)</f>
        <v>0</v>
      </c>
      <c r="F291" s="54" t="str">
        <f t="shared" si="8"/>
        <v>-</v>
      </c>
    </row>
    <row r="292" spans="1:6" ht="12.75" customHeight="1" x14ac:dyDescent="0.2">
      <c r="A292" s="55">
        <v>92211</v>
      </c>
      <c r="B292" s="87" t="s">
        <v>621</v>
      </c>
      <c r="C292" s="52" t="s">
        <v>622</v>
      </c>
      <c r="D292" s="244">
        <v>187152914</v>
      </c>
      <c r="E292" s="244">
        <v>187252701.59</v>
      </c>
      <c r="F292" s="54">
        <f t="shared" si="8"/>
        <v>100.05331874768457</v>
      </c>
    </row>
    <row r="293" spans="1:6" ht="12.75" customHeight="1" x14ac:dyDescent="0.2">
      <c r="A293" s="55">
        <v>92221</v>
      </c>
      <c r="B293" s="87" t="s">
        <v>623</v>
      </c>
      <c r="C293" s="52" t="s">
        <v>624</v>
      </c>
      <c r="D293" s="244"/>
      <c r="E293" s="244"/>
      <c r="F293" s="54" t="str">
        <f t="shared" si="8"/>
        <v>-</v>
      </c>
    </row>
    <row r="294" spans="1:6" ht="12.75" customHeight="1" x14ac:dyDescent="0.2">
      <c r="A294" s="55">
        <v>96</v>
      </c>
      <c r="B294" s="87" t="s">
        <v>625</v>
      </c>
      <c r="C294" s="52" t="s">
        <v>626</v>
      </c>
      <c r="D294" s="244">
        <v>73337034</v>
      </c>
      <c r="E294" s="244">
        <v>71812748.890000001</v>
      </c>
      <c r="F294" s="54">
        <f t="shared" si="8"/>
        <v>97.921534282392713</v>
      </c>
    </row>
    <row r="295" spans="1:6" ht="24" x14ac:dyDescent="0.2">
      <c r="A295" s="55">
        <v>9661</v>
      </c>
      <c r="B295" s="87" t="s">
        <v>627</v>
      </c>
      <c r="C295" s="52" t="s">
        <v>628</v>
      </c>
      <c r="D295" s="244">
        <v>183821</v>
      </c>
      <c r="E295" s="244">
        <v>224869.32</v>
      </c>
      <c r="F295" s="54">
        <f t="shared" si="8"/>
        <v>122.33059334896448</v>
      </c>
    </row>
    <row r="296" spans="1:6" ht="12.75" customHeight="1" x14ac:dyDescent="0.2">
      <c r="A296" s="57" t="s">
        <v>629</v>
      </c>
      <c r="B296" s="235" t="s">
        <v>630</v>
      </c>
      <c r="C296" s="58" t="s">
        <v>629</v>
      </c>
      <c r="D296" s="245">
        <v>0</v>
      </c>
      <c r="E296" s="245">
        <v>0</v>
      </c>
      <c r="F296" s="59" t="str">
        <f t="shared" si="8"/>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D299+D311+D344+D348</f>
        <v>9796872</v>
      </c>
      <c r="E298" s="53">
        <f>E299+E311+E344+E348</f>
        <v>9127349.4700000007</v>
      </c>
      <c r="F298" s="54">
        <f t="shared" ref="F298:F418" si="9">IF(D298&lt;&gt;0,IF(E298/D298&gt;=100,"&gt;&gt;100",E298/D298*100),"-")</f>
        <v>93.165956133753724</v>
      </c>
    </row>
    <row r="299" spans="1:6" ht="12.75" customHeight="1" x14ac:dyDescent="0.2">
      <c r="A299" s="55">
        <v>71</v>
      </c>
      <c r="B299" s="87" t="s">
        <v>634</v>
      </c>
      <c r="C299" s="52" t="s">
        <v>635</v>
      </c>
      <c r="D299" s="53">
        <f>D300+D304</f>
        <v>2842960</v>
      </c>
      <c r="E299" s="53">
        <f>E300+E304</f>
        <v>3010321.13</v>
      </c>
      <c r="F299" s="54">
        <f t="shared" si="9"/>
        <v>105.88686193263359</v>
      </c>
    </row>
    <row r="300" spans="1:6" ht="24" x14ac:dyDescent="0.2">
      <c r="A300" s="55">
        <v>711</v>
      </c>
      <c r="B300" s="87" t="s">
        <v>636</v>
      </c>
      <c r="C300" s="52" t="s">
        <v>637</v>
      </c>
      <c r="D300" s="53">
        <f>SUM(D301:D303)</f>
        <v>837951</v>
      </c>
      <c r="E300" s="53">
        <f>SUM(E301:E303)</f>
        <v>1005312.62</v>
      </c>
      <c r="F300" s="54">
        <f t="shared" si="9"/>
        <v>119.97272155531766</v>
      </c>
    </row>
    <row r="301" spans="1:6" ht="12.75" customHeight="1" x14ac:dyDescent="0.2">
      <c r="A301" s="55">
        <v>7111</v>
      </c>
      <c r="B301" s="87" t="s">
        <v>638</v>
      </c>
      <c r="C301" s="52" t="s">
        <v>639</v>
      </c>
      <c r="D301" s="244">
        <v>837951</v>
      </c>
      <c r="E301" s="244">
        <v>1005312.62</v>
      </c>
      <c r="F301" s="54">
        <f t="shared" si="9"/>
        <v>119.97272155531766</v>
      </c>
    </row>
    <row r="302" spans="1:6" ht="12.75" customHeight="1" x14ac:dyDescent="0.2">
      <c r="A302" s="55">
        <v>7112</v>
      </c>
      <c r="B302" s="87" t="s">
        <v>640</v>
      </c>
      <c r="C302" s="52" t="s">
        <v>641</v>
      </c>
      <c r="D302" s="244">
        <v>0</v>
      </c>
      <c r="E302" s="244">
        <v>0</v>
      </c>
      <c r="F302" s="54" t="str">
        <f t="shared" si="9"/>
        <v>-</v>
      </c>
    </row>
    <row r="303" spans="1:6" ht="12.75" customHeight="1" x14ac:dyDescent="0.2">
      <c r="A303" s="55">
        <v>7113</v>
      </c>
      <c r="B303" s="87" t="s">
        <v>642</v>
      </c>
      <c r="C303" s="52" t="s">
        <v>643</v>
      </c>
      <c r="D303" s="244">
        <v>0</v>
      </c>
      <c r="E303" s="244">
        <v>0</v>
      </c>
      <c r="F303" s="54" t="str">
        <f t="shared" si="9"/>
        <v>-</v>
      </c>
    </row>
    <row r="304" spans="1:6" ht="12.75" customHeight="1" x14ac:dyDescent="0.2">
      <c r="A304" s="55">
        <v>712</v>
      </c>
      <c r="B304" s="87" t="s">
        <v>644</v>
      </c>
      <c r="C304" s="52" t="s">
        <v>645</v>
      </c>
      <c r="D304" s="53">
        <f>SUM(D305:D310)</f>
        <v>2005009</v>
      </c>
      <c r="E304" s="53">
        <f>SUM(E305:E310)</f>
        <v>2005008.51</v>
      </c>
      <c r="F304" s="54">
        <f t="shared" si="9"/>
        <v>99.999975561206952</v>
      </c>
    </row>
    <row r="305" spans="1:6" ht="12.75" customHeight="1" x14ac:dyDescent="0.2">
      <c r="A305" s="55">
        <v>7121</v>
      </c>
      <c r="B305" s="87" t="s">
        <v>646</v>
      </c>
      <c r="C305" s="52" t="s">
        <v>647</v>
      </c>
      <c r="D305" s="244">
        <v>0</v>
      </c>
      <c r="E305" s="244">
        <v>0</v>
      </c>
      <c r="F305" s="54" t="str">
        <f t="shared" si="9"/>
        <v>-</v>
      </c>
    </row>
    <row r="306" spans="1:6" ht="12.75" customHeight="1" x14ac:dyDescent="0.2">
      <c r="A306" s="55">
        <v>7122</v>
      </c>
      <c r="B306" s="87" t="s">
        <v>648</v>
      </c>
      <c r="C306" s="52" t="s">
        <v>649</v>
      </c>
      <c r="D306" s="244">
        <v>0</v>
      </c>
      <c r="E306" s="244">
        <v>0</v>
      </c>
      <c r="F306" s="54" t="str">
        <f t="shared" si="9"/>
        <v>-</v>
      </c>
    </row>
    <row r="307" spans="1:6" ht="12.75" customHeight="1" x14ac:dyDescent="0.2">
      <c r="A307" s="55">
        <v>7123</v>
      </c>
      <c r="B307" s="87" t="s">
        <v>650</v>
      </c>
      <c r="C307" s="52" t="s">
        <v>651</v>
      </c>
      <c r="D307" s="244">
        <v>0</v>
      </c>
      <c r="E307" s="244">
        <v>0</v>
      </c>
      <c r="F307" s="54" t="str">
        <f t="shared" si="9"/>
        <v>-</v>
      </c>
    </row>
    <row r="308" spans="1:6" ht="12.75" customHeight="1" x14ac:dyDescent="0.2">
      <c r="A308" s="55">
        <v>7124</v>
      </c>
      <c r="B308" s="87" t="s">
        <v>652</v>
      </c>
      <c r="C308" s="52" t="s">
        <v>653</v>
      </c>
      <c r="D308" s="244">
        <v>2005009</v>
      </c>
      <c r="E308" s="244">
        <v>2005008.51</v>
      </c>
      <c r="F308" s="54">
        <f t="shared" si="9"/>
        <v>99.999975561206952</v>
      </c>
    </row>
    <row r="309" spans="1:6" ht="12.75" customHeight="1" x14ac:dyDescent="0.2">
      <c r="A309" s="55">
        <v>7125</v>
      </c>
      <c r="B309" s="87" t="s">
        <v>654</v>
      </c>
      <c r="C309" s="52" t="s">
        <v>655</v>
      </c>
      <c r="D309" s="244">
        <v>0</v>
      </c>
      <c r="E309" s="244">
        <v>0</v>
      </c>
      <c r="F309" s="54" t="str">
        <f t="shared" si="9"/>
        <v>-</v>
      </c>
    </row>
    <row r="310" spans="1:6" ht="12.75" customHeight="1" x14ac:dyDescent="0.2">
      <c r="A310" s="55">
        <v>7126</v>
      </c>
      <c r="B310" s="87" t="s">
        <v>656</v>
      </c>
      <c r="C310" s="52" t="s">
        <v>657</v>
      </c>
      <c r="D310" s="244">
        <v>0</v>
      </c>
      <c r="E310" s="244">
        <v>0</v>
      </c>
      <c r="F310" s="54" t="str">
        <f t="shared" si="9"/>
        <v>-</v>
      </c>
    </row>
    <row r="311" spans="1:6" ht="24" x14ac:dyDescent="0.2">
      <c r="A311" s="55">
        <v>72</v>
      </c>
      <c r="B311" s="234" t="s">
        <v>658</v>
      </c>
      <c r="C311" s="52" t="s">
        <v>659</v>
      </c>
      <c r="D311" s="53">
        <f>D312+D317+D326+D331+D336+D339</f>
        <v>6953912</v>
      </c>
      <c r="E311" s="53">
        <f>E312+E317+E326+E331+E336+E339</f>
        <v>6117028.3400000008</v>
      </c>
      <c r="F311" s="54">
        <f t="shared" si="9"/>
        <v>87.965282563253609</v>
      </c>
    </row>
    <row r="312" spans="1:6" ht="12.75" customHeight="1" x14ac:dyDescent="0.2">
      <c r="A312" s="55">
        <v>721</v>
      </c>
      <c r="B312" s="87" t="s">
        <v>660</v>
      </c>
      <c r="C312" s="52" t="s">
        <v>661</v>
      </c>
      <c r="D312" s="53">
        <f>SUM(D313:D316)</f>
        <v>6857270</v>
      </c>
      <c r="E312" s="53">
        <f>SUM(E313:E316)</f>
        <v>6059761.6100000003</v>
      </c>
      <c r="F312" s="54">
        <f t="shared" si="9"/>
        <v>88.369884954216488</v>
      </c>
    </row>
    <row r="313" spans="1:6" ht="12.75" customHeight="1" x14ac:dyDescent="0.2">
      <c r="A313" s="55">
        <v>7211</v>
      </c>
      <c r="B313" s="87" t="s">
        <v>662</v>
      </c>
      <c r="C313" s="52" t="s">
        <v>663</v>
      </c>
      <c r="D313" s="244">
        <v>5168656</v>
      </c>
      <c r="E313" s="244">
        <v>6059761.6100000003</v>
      </c>
      <c r="F313" s="54">
        <f t="shared" si="9"/>
        <v>117.24056718032696</v>
      </c>
    </row>
    <row r="314" spans="1:6" ht="12.75" customHeight="1" x14ac:dyDescent="0.2">
      <c r="A314" s="55">
        <v>7212</v>
      </c>
      <c r="B314" s="87" t="s">
        <v>664</v>
      </c>
      <c r="C314" s="52" t="s">
        <v>665</v>
      </c>
      <c r="D314" s="244">
        <v>1688614</v>
      </c>
      <c r="E314" s="244">
        <v>0</v>
      </c>
      <c r="F314" s="54">
        <f t="shared" si="9"/>
        <v>0</v>
      </c>
    </row>
    <row r="315" spans="1:6" ht="12.75" customHeight="1" x14ac:dyDescent="0.2">
      <c r="A315" s="55">
        <v>7213</v>
      </c>
      <c r="B315" s="87" t="s">
        <v>666</v>
      </c>
      <c r="C315" s="52" t="s">
        <v>667</v>
      </c>
      <c r="D315" s="244">
        <v>0</v>
      </c>
      <c r="E315" s="244">
        <v>0</v>
      </c>
      <c r="F315" s="54" t="str">
        <f t="shared" si="9"/>
        <v>-</v>
      </c>
    </row>
    <row r="316" spans="1:6" ht="12.75" customHeight="1" x14ac:dyDescent="0.2">
      <c r="A316" s="55">
        <v>7214</v>
      </c>
      <c r="B316" s="87" t="s">
        <v>668</v>
      </c>
      <c r="C316" s="52" t="s">
        <v>669</v>
      </c>
      <c r="D316" s="244">
        <v>0</v>
      </c>
      <c r="E316" s="244">
        <v>0</v>
      </c>
      <c r="F316" s="54" t="str">
        <f t="shared" si="9"/>
        <v>-</v>
      </c>
    </row>
    <row r="317" spans="1:6" ht="12.75" customHeight="1" x14ac:dyDescent="0.2">
      <c r="A317" s="55">
        <v>722</v>
      </c>
      <c r="B317" s="87" t="s">
        <v>670</v>
      </c>
      <c r="C317" s="52" t="s">
        <v>671</v>
      </c>
      <c r="D317" s="53">
        <f>SUM(D318:D325)</f>
        <v>46634</v>
      </c>
      <c r="E317" s="53">
        <f>SUM(E318:E325)</f>
        <v>51088.33</v>
      </c>
      <c r="F317" s="54">
        <f t="shared" si="9"/>
        <v>109.55167903246559</v>
      </c>
    </row>
    <row r="318" spans="1:6" ht="12.75" customHeight="1" x14ac:dyDescent="0.2">
      <c r="A318" s="55">
        <v>7221</v>
      </c>
      <c r="B318" s="87" t="s">
        <v>672</v>
      </c>
      <c r="C318" s="52" t="s">
        <v>673</v>
      </c>
      <c r="D318" s="244">
        <v>18250</v>
      </c>
      <c r="E318" s="244">
        <v>0</v>
      </c>
      <c r="F318" s="54">
        <f t="shared" si="9"/>
        <v>0</v>
      </c>
    </row>
    <row r="319" spans="1:6" ht="12.75" customHeight="1" x14ac:dyDescent="0.2">
      <c r="A319" s="55">
        <v>7222</v>
      </c>
      <c r="B319" s="87" t="s">
        <v>674</v>
      </c>
      <c r="C319" s="52" t="s">
        <v>675</v>
      </c>
      <c r="D319" s="244">
        <v>0</v>
      </c>
      <c r="E319" s="244">
        <v>0</v>
      </c>
      <c r="F319" s="54" t="str">
        <f t="shared" si="9"/>
        <v>-</v>
      </c>
    </row>
    <row r="320" spans="1:6" ht="12.75" customHeight="1" x14ac:dyDescent="0.2">
      <c r="A320" s="55">
        <v>7223</v>
      </c>
      <c r="B320" s="87" t="s">
        <v>676</v>
      </c>
      <c r="C320" s="52" t="s">
        <v>677</v>
      </c>
      <c r="D320" s="244">
        <v>0</v>
      </c>
      <c r="E320" s="244">
        <v>0</v>
      </c>
      <c r="F320" s="54" t="str">
        <f t="shared" si="9"/>
        <v>-</v>
      </c>
    </row>
    <row r="321" spans="1:6" ht="12.75" customHeight="1" x14ac:dyDescent="0.2">
      <c r="A321" s="55">
        <v>7224</v>
      </c>
      <c r="B321" s="87" t="s">
        <v>678</v>
      </c>
      <c r="C321" s="52" t="s">
        <v>679</v>
      </c>
      <c r="D321" s="244">
        <v>0</v>
      </c>
      <c r="E321" s="244">
        <v>0</v>
      </c>
      <c r="F321" s="54" t="str">
        <f t="shared" si="9"/>
        <v>-</v>
      </c>
    </row>
    <row r="322" spans="1:6" ht="12.75" customHeight="1" x14ac:dyDescent="0.2">
      <c r="A322" s="55">
        <v>7225</v>
      </c>
      <c r="B322" s="87" t="s">
        <v>680</v>
      </c>
      <c r="C322" s="52" t="s">
        <v>681</v>
      </c>
      <c r="D322" s="244">
        <v>0</v>
      </c>
      <c r="E322" s="244">
        <v>0</v>
      </c>
      <c r="F322" s="54" t="str">
        <f t="shared" si="9"/>
        <v>-</v>
      </c>
    </row>
    <row r="323" spans="1:6" ht="12.75" customHeight="1" x14ac:dyDescent="0.2">
      <c r="A323" s="55">
        <v>7226</v>
      </c>
      <c r="B323" s="87" t="s">
        <v>682</v>
      </c>
      <c r="C323" s="52" t="s">
        <v>683</v>
      </c>
      <c r="D323" s="244">
        <v>27200</v>
      </c>
      <c r="E323" s="244">
        <v>51088.33</v>
      </c>
      <c r="F323" s="54">
        <f t="shared" si="9"/>
        <v>187.82474264705883</v>
      </c>
    </row>
    <row r="324" spans="1:6" ht="12.75" customHeight="1" x14ac:dyDescent="0.2">
      <c r="A324" s="55">
        <v>7227</v>
      </c>
      <c r="B324" s="87" t="s">
        <v>684</v>
      </c>
      <c r="C324" s="52" t="s">
        <v>685</v>
      </c>
      <c r="D324" s="244">
        <v>1184</v>
      </c>
      <c r="E324" s="244">
        <v>0</v>
      </c>
      <c r="F324" s="54">
        <f t="shared" si="9"/>
        <v>0</v>
      </c>
    </row>
    <row r="325" spans="1:6" ht="12.75" customHeight="1" x14ac:dyDescent="0.2">
      <c r="A325" s="55" t="s">
        <v>686</v>
      </c>
      <c r="B325" s="87" t="s">
        <v>687</v>
      </c>
      <c r="C325" s="52" t="s">
        <v>686</v>
      </c>
      <c r="D325" s="244">
        <v>0</v>
      </c>
      <c r="E325" s="244">
        <v>0</v>
      </c>
      <c r="F325" s="54" t="str">
        <f t="shared" si="9"/>
        <v>-</v>
      </c>
    </row>
    <row r="326" spans="1:6" ht="12.75" customHeight="1" x14ac:dyDescent="0.2">
      <c r="A326" s="55">
        <v>723</v>
      </c>
      <c r="B326" s="234" t="s">
        <v>688</v>
      </c>
      <c r="C326" s="52" t="s">
        <v>689</v>
      </c>
      <c r="D326" s="53">
        <f>SUM(D327:D330)</f>
        <v>50008</v>
      </c>
      <c r="E326" s="53">
        <f>SUM(E327:E330)</f>
        <v>6178.4</v>
      </c>
      <c r="F326" s="54">
        <f t="shared" si="9"/>
        <v>12.354823228283474</v>
      </c>
    </row>
    <row r="327" spans="1:6" ht="12.75" customHeight="1" x14ac:dyDescent="0.2">
      <c r="A327" s="55">
        <v>7231</v>
      </c>
      <c r="B327" s="87" t="s">
        <v>690</v>
      </c>
      <c r="C327" s="52" t="s">
        <v>691</v>
      </c>
      <c r="D327" s="244">
        <v>42553</v>
      </c>
      <c r="E327" s="244">
        <v>6178.4</v>
      </c>
      <c r="F327" s="54">
        <f t="shared" si="9"/>
        <v>14.519305336874014</v>
      </c>
    </row>
    <row r="328" spans="1:6" ht="12.75" customHeight="1" x14ac:dyDescent="0.2">
      <c r="A328" s="55">
        <v>7232</v>
      </c>
      <c r="B328" s="87" t="s">
        <v>692</v>
      </c>
      <c r="C328" s="52" t="s">
        <v>693</v>
      </c>
      <c r="D328" s="244">
        <v>0</v>
      </c>
      <c r="E328" s="244">
        <v>0</v>
      </c>
      <c r="F328" s="54" t="str">
        <f t="shared" si="9"/>
        <v>-</v>
      </c>
    </row>
    <row r="329" spans="1:6" ht="12.75" customHeight="1" x14ac:dyDescent="0.2">
      <c r="A329" s="55">
        <v>7233</v>
      </c>
      <c r="B329" s="87" t="s">
        <v>694</v>
      </c>
      <c r="C329" s="52" t="s">
        <v>695</v>
      </c>
      <c r="D329" s="244">
        <v>7455</v>
      </c>
      <c r="E329" s="244">
        <v>0</v>
      </c>
      <c r="F329" s="54">
        <f t="shared" si="9"/>
        <v>0</v>
      </c>
    </row>
    <row r="330" spans="1:6" ht="12.75" customHeight="1" x14ac:dyDescent="0.2">
      <c r="A330" s="55">
        <v>7234</v>
      </c>
      <c r="B330" s="234" t="s">
        <v>696</v>
      </c>
      <c r="C330" s="52" t="s">
        <v>697</v>
      </c>
      <c r="D330" s="244">
        <v>0</v>
      </c>
      <c r="E330" s="244">
        <v>0</v>
      </c>
      <c r="F330" s="54" t="str">
        <f t="shared" si="9"/>
        <v>-</v>
      </c>
    </row>
    <row r="331" spans="1:6" ht="24" x14ac:dyDescent="0.2">
      <c r="A331" s="55">
        <v>724</v>
      </c>
      <c r="B331" s="234" t="s">
        <v>698</v>
      </c>
      <c r="C331" s="52" t="s">
        <v>699</v>
      </c>
      <c r="D331" s="53">
        <f>SUM(D332:D335)</f>
        <v>0</v>
      </c>
      <c r="E331" s="53">
        <f>SUM(E332:E335)</f>
        <v>0</v>
      </c>
      <c r="F331" s="54" t="str">
        <f t="shared" si="9"/>
        <v>-</v>
      </c>
    </row>
    <row r="332" spans="1:6" ht="12.75" customHeight="1" x14ac:dyDescent="0.2">
      <c r="A332" s="55">
        <v>7241</v>
      </c>
      <c r="B332" s="87" t="s">
        <v>700</v>
      </c>
      <c r="C332" s="52" t="s">
        <v>701</v>
      </c>
      <c r="D332" s="244">
        <v>0</v>
      </c>
      <c r="E332" s="244">
        <v>0</v>
      </c>
      <c r="F332" s="54" t="str">
        <f t="shared" si="9"/>
        <v>-</v>
      </c>
    </row>
    <row r="333" spans="1:6" ht="12.75" customHeight="1" x14ac:dyDescent="0.2">
      <c r="A333" s="55">
        <v>7242</v>
      </c>
      <c r="B333" s="87" t="s">
        <v>702</v>
      </c>
      <c r="C333" s="52" t="s">
        <v>703</v>
      </c>
      <c r="D333" s="244">
        <v>0</v>
      </c>
      <c r="E333" s="244">
        <v>0</v>
      </c>
      <c r="F333" s="54" t="str">
        <f t="shared" si="9"/>
        <v>-</v>
      </c>
    </row>
    <row r="334" spans="1:6" ht="12.75" customHeight="1" x14ac:dyDescent="0.2">
      <c r="A334" s="55">
        <v>7243</v>
      </c>
      <c r="B334" s="87" t="s">
        <v>704</v>
      </c>
      <c r="C334" s="52" t="s">
        <v>705</v>
      </c>
      <c r="D334" s="244">
        <v>0</v>
      </c>
      <c r="E334" s="244">
        <v>0</v>
      </c>
      <c r="F334" s="54" t="str">
        <f t="shared" si="9"/>
        <v>-</v>
      </c>
    </row>
    <row r="335" spans="1:6" ht="12.75" customHeight="1" x14ac:dyDescent="0.2">
      <c r="A335" s="55">
        <v>7244</v>
      </c>
      <c r="B335" s="87" t="s">
        <v>706</v>
      </c>
      <c r="C335" s="52" t="s">
        <v>707</v>
      </c>
      <c r="D335" s="244">
        <v>0</v>
      </c>
      <c r="E335" s="244">
        <v>0</v>
      </c>
      <c r="F335" s="54" t="str">
        <f t="shared" si="9"/>
        <v>-</v>
      </c>
    </row>
    <row r="336" spans="1:6" ht="12.75" customHeight="1" x14ac:dyDescent="0.2">
      <c r="A336" s="55">
        <v>725</v>
      </c>
      <c r="B336" s="87" t="s">
        <v>708</v>
      </c>
      <c r="C336" s="52" t="s">
        <v>709</v>
      </c>
      <c r="D336" s="53">
        <f>SUM(D337:D338)</f>
        <v>0</v>
      </c>
      <c r="E336" s="53">
        <f>SUM(E337:E338)</f>
        <v>0</v>
      </c>
      <c r="F336" s="54" t="str">
        <f t="shared" si="9"/>
        <v>-</v>
      </c>
    </row>
    <row r="337" spans="1:6" ht="12.75" customHeight="1" x14ac:dyDescent="0.2">
      <c r="A337" s="55">
        <v>7251</v>
      </c>
      <c r="B337" s="87" t="s">
        <v>710</v>
      </c>
      <c r="C337" s="52" t="s">
        <v>711</v>
      </c>
      <c r="D337" s="244">
        <v>0</v>
      </c>
      <c r="E337" s="244">
        <v>0</v>
      </c>
      <c r="F337" s="54" t="str">
        <f t="shared" si="9"/>
        <v>-</v>
      </c>
    </row>
    <row r="338" spans="1:6" ht="12.75" customHeight="1" x14ac:dyDescent="0.2">
      <c r="A338" s="55">
        <v>7252</v>
      </c>
      <c r="B338" s="87" t="s">
        <v>712</v>
      </c>
      <c r="C338" s="52" t="s">
        <v>713</v>
      </c>
      <c r="D338" s="244">
        <v>0</v>
      </c>
      <c r="E338" s="244">
        <v>0</v>
      </c>
      <c r="F338" s="54" t="str">
        <f t="shared" si="9"/>
        <v>-</v>
      </c>
    </row>
    <row r="339" spans="1:6" ht="12.75" customHeight="1" x14ac:dyDescent="0.2">
      <c r="A339" s="55">
        <v>726</v>
      </c>
      <c r="B339" s="87" t="s">
        <v>714</v>
      </c>
      <c r="C339" s="52" t="s">
        <v>715</v>
      </c>
      <c r="D339" s="53">
        <f>SUM(D340:D343)</f>
        <v>0</v>
      </c>
      <c r="E339" s="53">
        <f>SUM(E340:E343)</f>
        <v>0</v>
      </c>
      <c r="F339" s="54" t="str">
        <f t="shared" si="9"/>
        <v>-</v>
      </c>
    </row>
    <row r="340" spans="1:6" ht="12.75" customHeight="1" x14ac:dyDescent="0.2">
      <c r="A340" s="55">
        <v>7261</v>
      </c>
      <c r="B340" s="87" t="s">
        <v>716</v>
      </c>
      <c r="C340" s="52" t="s">
        <v>717</v>
      </c>
      <c r="D340" s="244">
        <v>0</v>
      </c>
      <c r="E340" s="244">
        <v>0</v>
      </c>
      <c r="F340" s="54" t="str">
        <f t="shared" si="9"/>
        <v>-</v>
      </c>
    </row>
    <row r="341" spans="1:6" ht="12.75" customHeight="1" x14ac:dyDescent="0.2">
      <c r="A341" s="55">
        <v>7262</v>
      </c>
      <c r="B341" s="87" t="s">
        <v>718</v>
      </c>
      <c r="C341" s="52" t="s">
        <v>719</v>
      </c>
      <c r="D341" s="244">
        <v>0</v>
      </c>
      <c r="E341" s="244">
        <v>0</v>
      </c>
      <c r="F341" s="54" t="str">
        <f t="shared" si="9"/>
        <v>-</v>
      </c>
    </row>
    <row r="342" spans="1:6" ht="12.75" customHeight="1" x14ac:dyDescent="0.2">
      <c r="A342" s="55">
        <v>7263</v>
      </c>
      <c r="B342" s="87" t="s">
        <v>720</v>
      </c>
      <c r="C342" s="52" t="s">
        <v>721</v>
      </c>
      <c r="D342" s="244">
        <v>0</v>
      </c>
      <c r="E342" s="244">
        <v>0</v>
      </c>
      <c r="F342" s="54" t="str">
        <f t="shared" si="9"/>
        <v>-</v>
      </c>
    </row>
    <row r="343" spans="1:6" ht="12.75" customHeight="1" x14ac:dyDescent="0.2">
      <c r="A343" s="55">
        <v>7264</v>
      </c>
      <c r="B343" s="87" t="s">
        <v>722</v>
      </c>
      <c r="C343" s="52" t="s">
        <v>723</v>
      </c>
      <c r="D343" s="244">
        <v>0</v>
      </c>
      <c r="E343" s="244">
        <v>0</v>
      </c>
      <c r="F343" s="54" t="str">
        <f t="shared" si="9"/>
        <v>-</v>
      </c>
    </row>
    <row r="344" spans="1:6" ht="24" x14ac:dyDescent="0.2">
      <c r="A344" s="55">
        <v>73</v>
      </c>
      <c r="B344" s="87" t="s">
        <v>724</v>
      </c>
      <c r="C344" s="52" t="s">
        <v>725</v>
      </c>
      <c r="D344" s="53">
        <f>D345</f>
        <v>0</v>
      </c>
      <c r="E344" s="53">
        <f>E345</f>
        <v>0</v>
      </c>
      <c r="F344" s="54" t="str">
        <f t="shared" si="9"/>
        <v>-</v>
      </c>
    </row>
    <row r="345" spans="1:6" ht="24" x14ac:dyDescent="0.2">
      <c r="A345" s="55">
        <v>731</v>
      </c>
      <c r="B345" s="87" t="s">
        <v>726</v>
      </c>
      <c r="C345" s="52" t="s">
        <v>727</v>
      </c>
      <c r="D345" s="53">
        <f>SUM(D346:D347)</f>
        <v>0</v>
      </c>
      <c r="E345" s="53">
        <f>SUM(E346:E347)</f>
        <v>0</v>
      </c>
      <c r="F345" s="54" t="str">
        <f t="shared" si="9"/>
        <v>-</v>
      </c>
    </row>
    <row r="346" spans="1:6" ht="12.75" customHeight="1" x14ac:dyDescent="0.2">
      <c r="A346" s="55">
        <v>7311</v>
      </c>
      <c r="B346" s="87" t="s">
        <v>728</v>
      </c>
      <c r="C346" s="52" t="s">
        <v>729</v>
      </c>
      <c r="D346" s="244">
        <v>0</v>
      </c>
      <c r="E346" s="244">
        <v>0</v>
      </c>
      <c r="F346" s="54" t="str">
        <f t="shared" si="9"/>
        <v>-</v>
      </c>
    </row>
    <row r="347" spans="1:6" ht="12.75" customHeight="1" x14ac:dyDescent="0.2">
      <c r="A347" s="55">
        <v>7312</v>
      </c>
      <c r="B347" s="87" t="s">
        <v>730</v>
      </c>
      <c r="C347" s="52" t="s">
        <v>731</v>
      </c>
      <c r="D347" s="244">
        <v>0</v>
      </c>
      <c r="E347" s="244">
        <v>0</v>
      </c>
      <c r="F347" s="54" t="str">
        <f t="shared" si="9"/>
        <v>-</v>
      </c>
    </row>
    <row r="348" spans="1:6" ht="12.75" customHeight="1" x14ac:dyDescent="0.2">
      <c r="A348" s="55">
        <v>74</v>
      </c>
      <c r="B348" s="87" t="s">
        <v>732</v>
      </c>
      <c r="C348" s="52" t="s">
        <v>733</v>
      </c>
      <c r="D348" s="53">
        <f>D349</f>
        <v>0</v>
      </c>
      <c r="E348" s="53">
        <f>E349</f>
        <v>0</v>
      </c>
      <c r="F348" s="54" t="str">
        <f t="shared" si="9"/>
        <v>-</v>
      </c>
    </row>
    <row r="349" spans="1:6" ht="12.75" customHeight="1" x14ac:dyDescent="0.2">
      <c r="A349" s="55">
        <v>741</v>
      </c>
      <c r="B349" s="87" t="s">
        <v>734</v>
      </c>
      <c r="C349" s="52" t="s">
        <v>735</v>
      </c>
      <c r="D349" s="244">
        <v>0</v>
      </c>
      <c r="E349" s="244">
        <v>0</v>
      </c>
      <c r="F349" s="54" t="str">
        <f t="shared" si="9"/>
        <v>-</v>
      </c>
    </row>
    <row r="350" spans="1:6" ht="12.75" customHeight="1" x14ac:dyDescent="0.2">
      <c r="A350" s="55">
        <v>4</v>
      </c>
      <c r="B350" s="87" t="s">
        <v>736</v>
      </c>
      <c r="C350" s="52" t="s">
        <v>737</v>
      </c>
      <c r="D350" s="53">
        <f>D351+D363+D396+D400+D402</f>
        <v>95630636</v>
      </c>
      <c r="E350" s="53">
        <f>E351+E363+E396+E400+E402</f>
        <v>36983680.729999989</v>
      </c>
      <c r="F350" s="54">
        <f t="shared" si="9"/>
        <v>38.673465195818615</v>
      </c>
    </row>
    <row r="351" spans="1:6" ht="12.75" customHeight="1" x14ac:dyDescent="0.2">
      <c r="A351" s="55">
        <v>41</v>
      </c>
      <c r="B351" s="87" t="s">
        <v>738</v>
      </c>
      <c r="C351" s="52" t="s">
        <v>739</v>
      </c>
      <c r="D351" s="53">
        <f>D352+D356</f>
        <v>1434011</v>
      </c>
      <c r="E351" s="53">
        <f>E352+E356</f>
        <v>137156.18</v>
      </c>
      <c r="F351" s="54">
        <f t="shared" si="9"/>
        <v>9.5645138008006914</v>
      </c>
    </row>
    <row r="352" spans="1:6" ht="12.75" customHeight="1" x14ac:dyDescent="0.2">
      <c r="A352" s="55">
        <v>411</v>
      </c>
      <c r="B352" s="87" t="s">
        <v>740</v>
      </c>
      <c r="C352" s="52" t="s">
        <v>741</v>
      </c>
      <c r="D352" s="53">
        <f>SUM(D353:D355)</f>
        <v>193300</v>
      </c>
      <c r="E352" s="53">
        <f>SUM(E353:E355)</f>
        <v>67200</v>
      </c>
      <c r="F352" s="54">
        <f t="shared" si="9"/>
        <v>34.764614588722189</v>
      </c>
    </row>
    <row r="353" spans="1:6" ht="12.75" customHeight="1" x14ac:dyDescent="0.2">
      <c r="A353" s="55">
        <v>4111</v>
      </c>
      <c r="B353" s="87" t="s">
        <v>638</v>
      </c>
      <c r="C353" s="52" t="s">
        <v>742</v>
      </c>
      <c r="D353" s="244">
        <v>193300</v>
      </c>
      <c r="E353" s="244">
        <v>67200</v>
      </c>
      <c r="F353" s="54">
        <f t="shared" si="9"/>
        <v>34.764614588722189</v>
      </c>
    </row>
    <row r="354" spans="1:6" ht="12.75" customHeight="1" x14ac:dyDescent="0.2">
      <c r="A354" s="55">
        <v>4112</v>
      </c>
      <c r="B354" s="87" t="s">
        <v>640</v>
      </c>
      <c r="C354" s="52" t="s">
        <v>743</v>
      </c>
      <c r="D354" s="244">
        <v>0</v>
      </c>
      <c r="E354" s="244">
        <v>0</v>
      </c>
      <c r="F354" s="54" t="str">
        <f t="shared" si="9"/>
        <v>-</v>
      </c>
    </row>
    <row r="355" spans="1:6" ht="12.75" customHeight="1" x14ac:dyDescent="0.2">
      <c r="A355" s="55">
        <v>4113</v>
      </c>
      <c r="B355" s="87" t="s">
        <v>744</v>
      </c>
      <c r="C355" s="52" t="s">
        <v>745</v>
      </c>
      <c r="D355" s="244">
        <v>0</v>
      </c>
      <c r="E355" s="244">
        <v>0</v>
      </c>
      <c r="F355" s="54" t="str">
        <f t="shared" si="9"/>
        <v>-</v>
      </c>
    </row>
    <row r="356" spans="1:6" ht="12.75" customHeight="1" x14ac:dyDescent="0.2">
      <c r="A356" s="55">
        <v>412</v>
      </c>
      <c r="B356" s="87" t="s">
        <v>746</v>
      </c>
      <c r="C356" s="52" t="s">
        <v>747</v>
      </c>
      <c r="D356" s="53">
        <f>SUM(D357:D362)</f>
        <v>1240711</v>
      </c>
      <c r="E356" s="53">
        <f>SUM(E357:E362)</f>
        <v>69956.179999999993</v>
      </c>
      <c r="F356" s="54">
        <f t="shared" si="9"/>
        <v>5.638394436738289</v>
      </c>
    </row>
    <row r="357" spans="1:6" ht="12.75" customHeight="1" x14ac:dyDescent="0.2">
      <c r="A357" s="55">
        <v>4121</v>
      </c>
      <c r="B357" s="87" t="s">
        <v>646</v>
      </c>
      <c r="C357" s="52" t="s">
        <v>748</v>
      </c>
      <c r="D357" s="244">
        <v>0</v>
      </c>
      <c r="E357" s="244">
        <v>0</v>
      </c>
      <c r="F357" s="54" t="str">
        <f t="shared" si="9"/>
        <v>-</v>
      </c>
    </row>
    <row r="358" spans="1:6" ht="12.75" customHeight="1" x14ac:dyDescent="0.2">
      <c r="A358" s="55">
        <v>4122</v>
      </c>
      <c r="B358" s="87" t="s">
        <v>648</v>
      </c>
      <c r="C358" s="52" t="s">
        <v>749</v>
      </c>
      <c r="D358" s="244">
        <v>0</v>
      </c>
      <c r="E358" s="244">
        <v>0</v>
      </c>
      <c r="F358" s="54" t="str">
        <f t="shared" si="9"/>
        <v>-</v>
      </c>
    </row>
    <row r="359" spans="1:6" ht="12.75" customHeight="1" x14ac:dyDescent="0.2">
      <c r="A359" s="55">
        <v>4123</v>
      </c>
      <c r="B359" s="87" t="s">
        <v>650</v>
      </c>
      <c r="C359" s="52" t="s">
        <v>750</v>
      </c>
      <c r="D359" s="244">
        <v>0</v>
      </c>
      <c r="E359" s="244">
        <v>0</v>
      </c>
      <c r="F359" s="54" t="str">
        <f t="shared" si="9"/>
        <v>-</v>
      </c>
    </row>
    <row r="360" spans="1:6" ht="12.75" customHeight="1" x14ac:dyDescent="0.2">
      <c r="A360" s="55">
        <v>4124</v>
      </c>
      <c r="B360" s="87" t="s">
        <v>652</v>
      </c>
      <c r="C360" s="52" t="s">
        <v>751</v>
      </c>
      <c r="D360" s="244">
        <v>1240711</v>
      </c>
      <c r="E360" s="244">
        <v>69956.179999999993</v>
      </c>
      <c r="F360" s="54">
        <f t="shared" si="9"/>
        <v>5.638394436738289</v>
      </c>
    </row>
    <row r="361" spans="1:6" ht="12.75" customHeight="1" x14ac:dyDescent="0.2">
      <c r="A361" s="55">
        <v>4125</v>
      </c>
      <c r="B361" s="87" t="s">
        <v>654</v>
      </c>
      <c r="C361" s="52" t="s">
        <v>752</v>
      </c>
      <c r="D361" s="244">
        <v>0</v>
      </c>
      <c r="E361" s="244">
        <v>0</v>
      </c>
      <c r="F361" s="54" t="str">
        <f t="shared" si="9"/>
        <v>-</v>
      </c>
    </row>
    <row r="362" spans="1:6" ht="12.75" customHeight="1" x14ac:dyDescent="0.2">
      <c r="A362" s="55">
        <v>4126</v>
      </c>
      <c r="B362" s="87" t="s">
        <v>656</v>
      </c>
      <c r="C362" s="52" t="s">
        <v>753</v>
      </c>
      <c r="D362" s="244">
        <v>0</v>
      </c>
      <c r="E362" s="244">
        <v>0</v>
      </c>
      <c r="F362" s="54" t="str">
        <f t="shared" si="9"/>
        <v>-</v>
      </c>
    </row>
    <row r="363" spans="1:6" ht="24" x14ac:dyDescent="0.2">
      <c r="A363" s="55">
        <v>42</v>
      </c>
      <c r="B363" s="234" t="s">
        <v>754</v>
      </c>
      <c r="C363" s="52" t="s">
        <v>755</v>
      </c>
      <c r="D363" s="53">
        <f>D364+D369+D378+D383+D388+D391</f>
        <v>94036821</v>
      </c>
      <c r="E363" s="53">
        <f>E364+E369+E378+E383+E388+E391</f>
        <v>36113355.319999993</v>
      </c>
      <c r="F363" s="54">
        <f t="shared" si="9"/>
        <v>38.403419996513911</v>
      </c>
    </row>
    <row r="364" spans="1:6" ht="12.75" customHeight="1" x14ac:dyDescent="0.2">
      <c r="A364" s="55">
        <v>421</v>
      </c>
      <c r="B364" s="87" t="s">
        <v>756</v>
      </c>
      <c r="C364" s="52" t="s">
        <v>757</v>
      </c>
      <c r="D364" s="53">
        <f>SUM(D365:D368)</f>
        <v>85500531</v>
      </c>
      <c r="E364" s="53">
        <f>SUM(E365:E368)</f>
        <v>31590879.299999997</v>
      </c>
      <c r="F364" s="54">
        <f t="shared" si="9"/>
        <v>36.948167374539459</v>
      </c>
    </row>
    <row r="365" spans="1:6" ht="12.75" customHeight="1" x14ac:dyDescent="0.2">
      <c r="A365" s="55">
        <v>4211</v>
      </c>
      <c r="B365" s="87" t="s">
        <v>662</v>
      </c>
      <c r="C365" s="52" t="s">
        <v>758</v>
      </c>
      <c r="D365" s="244">
        <v>0</v>
      </c>
      <c r="E365" s="244">
        <v>0</v>
      </c>
      <c r="F365" s="54" t="str">
        <f t="shared" si="9"/>
        <v>-</v>
      </c>
    </row>
    <row r="366" spans="1:6" ht="12.75" customHeight="1" x14ac:dyDescent="0.2">
      <c r="A366" s="55">
        <v>4212</v>
      </c>
      <c r="B366" s="87" t="s">
        <v>664</v>
      </c>
      <c r="C366" s="52" t="s">
        <v>759</v>
      </c>
      <c r="D366" s="244">
        <v>57270980</v>
      </c>
      <c r="E366" s="244">
        <v>26438596.219999999</v>
      </c>
      <c r="F366" s="54">
        <f t="shared" si="9"/>
        <v>46.164036690135212</v>
      </c>
    </row>
    <row r="367" spans="1:6" ht="12.75" customHeight="1" x14ac:dyDescent="0.2">
      <c r="A367" s="55">
        <v>4213</v>
      </c>
      <c r="B367" s="87" t="s">
        <v>666</v>
      </c>
      <c r="C367" s="52" t="s">
        <v>760</v>
      </c>
      <c r="D367" s="244">
        <v>9095479</v>
      </c>
      <c r="E367" s="244">
        <v>970812.24</v>
      </c>
      <c r="F367" s="54">
        <f t="shared" si="9"/>
        <v>10.673569143527239</v>
      </c>
    </row>
    <row r="368" spans="1:6" ht="12.75" customHeight="1" x14ac:dyDescent="0.2">
      <c r="A368" s="55">
        <v>4214</v>
      </c>
      <c r="B368" s="87" t="s">
        <v>668</v>
      </c>
      <c r="C368" s="52" t="s">
        <v>761</v>
      </c>
      <c r="D368" s="244">
        <v>19134072</v>
      </c>
      <c r="E368" s="244">
        <v>4181470.84</v>
      </c>
      <c r="F368" s="54">
        <f t="shared" si="9"/>
        <v>21.853533529088843</v>
      </c>
    </row>
    <row r="369" spans="1:6" ht="12.75" customHeight="1" x14ac:dyDescent="0.2">
      <c r="A369" s="55">
        <v>422</v>
      </c>
      <c r="B369" s="87" t="s">
        <v>762</v>
      </c>
      <c r="C369" s="52" t="s">
        <v>763</v>
      </c>
      <c r="D369" s="53">
        <f>SUM(D370:D377)</f>
        <v>5851449</v>
      </c>
      <c r="E369" s="53">
        <f>SUM(E370:E377)</f>
        <v>2699805.39</v>
      </c>
      <c r="F369" s="54">
        <f t="shared" si="9"/>
        <v>46.13909118920801</v>
      </c>
    </row>
    <row r="370" spans="1:6" ht="12.75" customHeight="1" x14ac:dyDescent="0.2">
      <c r="A370" s="55">
        <v>4221</v>
      </c>
      <c r="B370" s="87" t="s">
        <v>672</v>
      </c>
      <c r="C370" s="52" t="s">
        <v>764</v>
      </c>
      <c r="D370" s="244">
        <v>902259</v>
      </c>
      <c r="E370" s="244">
        <v>1048200.39</v>
      </c>
      <c r="F370" s="54">
        <f t="shared" si="9"/>
        <v>116.1751104727135</v>
      </c>
    </row>
    <row r="371" spans="1:6" ht="12.75" customHeight="1" x14ac:dyDescent="0.2">
      <c r="A371" s="55">
        <v>4222</v>
      </c>
      <c r="B371" s="87" t="s">
        <v>765</v>
      </c>
      <c r="C371" s="52" t="s">
        <v>766</v>
      </c>
      <c r="D371" s="244">
        <v>27888</v>
      </c>
      <c r="E371" s="244">
        <v>110194.06</v>
      </c>
      <c r="F371" s="54">
        <f t="shared" si="9"/>
        <v>395.13073723465288</v>
      </c>
    </row>
    <row r="372" spans="1:6" ht="12.75" customHeight="1" x14ac:dyDescent="0.2">
      <c r="A372" s="55">
        <v>4223</v>
      </c>
      <c r="B372" s="87" t="s">
        <v>676</v>
      </c>
      <c r="C372" s="52" t="s">
        <v>767</v>
      </c>
      <c r="D372" s="244">
        <v>457776</v>
      </c>
      <c r="E372" s="244">
        <v>441699.09</v>
      </c>
      <c r="F372" s="54">
        <f t="shared" si="9"/>
        <v>96.488040002097094</v>
      </c>
    </row>
    <row r="373" spans="1:6" ht="12.75" customHeight="1" x14ac:dyDescent="0.2">
      <c r="A373" s="55">
        <v>4224</v>
      </c>
      <c r="B373" s="87" t="s">
        <v>678</v>
      </c>
      <c r="C373" s="52" t="s">
        <v>768</v>
      </c>
      <c r="D373" s="244">
        <v>27000</v>
      </c>
      <c r="E373" s="244">
        <v>0</v>
      </c>
      <c r="F373" s="54">
        <f t="shared" si="9"/>
        <v>0</v>
      </c>
    </row>
    <row r="374" spans="1:6" ht="12.75" customHeight="1" x14ac:dyDescent="0.2">
      <c r="A374" s="55">
        <v>4225</v>
      </c>
      <c r="B374" s="87" t="s">
        <v>680</v>
      </c>
      <c r="C374" s="52" t="s">
        <v>769</v>
      </c>
      <c r="D374" s="244">
        <v>8039</v>
      </c>
      <c r="E374" s="244">
        <v>8819.7000000000007</v>
      </c>
      <c r="F374" s="54">
        <f t="shared" si="9"/>
        <v>109.71140689140442</v>
      </c>
    </row>
    <row r="375" spans="1:6" ht="12.75" customHeight="1" x14ac:dyDescent="0.2">
      <c r="A375" s="55">
        <v>4226</v>
      </c>
      <c r="B375" s="87" t="s">
        <v>682</v>
      </c>
      <c r="C375" s="52" t="s">
        <v>770</v>
      </c>
      <c r="D375" s="244">
        <v>1406612</v>
      </c>
      <c r="E375" s="244">
        <v>441056.13</v>
      </c>
      <c r="F375" s="54">
        <f t="shared" si="9"/>
        <v>31.355919756123225</v>
      </c>
    </row>
    <row r="376" spans="1:6" ht="12.75" customHeight="1" x14ac:dyDescent="0.2">
      <c r="A376" s="55">
        <v>4227</v>
      </c>
      <c r="B376" s="234" t="s">
        <v>684</v>
      </c>
      <c r="C376" s="52" t="s">
        <v>771</v>
      </c>
      <c r="D376" s="244">
        <v>3021875</v>
      </c>
      <c r="E376" s="244">
        <v>649836.02</v>
      </c>
      <c r="F376" s="54">
        <f t="shared" si="9"/>
        <v>21.504397766287486</v>
      </c>
    </row>
    <row r="377" spans="1:6" ht="12.75" customHeight="1" x14ac:dyDescent="0.2">
      <c r="A377" s="55" t="s">
        <v>772</v>
      </c>
      <c r="B377" s="234" t="s">
        <v>687</v>
      </c>
      <c r="C377" s="52" t="s">
        <v>772</v>
      </c>
      <c r="D377" s="244">
        <v>0</v>
      </c>
      <c r="E377" s="244">
        <v>0</v>
      </c>
      <c r="F377" s="54" t="str">
        <f t="shared" si="9"/>
        <v>-</v>
      </c>
    </row>
    <row r="378" spans="1:6" ht="12.75" customHeight="1" x14ac:dyDescent="0.2">
      <c r="A378" s="55">
        <v>423</v>
      </c>
      <c r="B378" s="87" t="s">
        <v>773</v>
      </c>
      <c r="C378" s="52" t="s">
        <v>774</v>
      </c>
      <c r="D378" s="53">
        <f>SUM(D379:D382)</f>
        <v>578369</v>
      </c>
      <c r="E378" s="53">
        <f>SUM(E379:E382)</f>
        <v>4666.3</v>
      </c>
      <c r="F378" s="54">
        <f t="shared" si="9"/>
        <v>0.80680326919319678</v>
      </c>
    </row>
    <row r="379" spans="1:6" ht="12.75" customHeight="1" x14ac:dyDescent="0.2">
      <c r="A379" s="55">
        <v>4231</v>
      </c>
      <c r="B379" s="87" t="s">
        <v>690</v>
      </c>
      <c r="C379" s="52" t="s">
        <v>775</v>
      </c>
      <c r="D379" s="244">
        <v>578369</v>
      </c>
      <c r="E379" s="244">
        <v>4666.3</v>
      </c>
      <c r="F379" s="54">
        <f t="shared" si="9"/>
        <v>0.80680326919319678</v>
      </c>
    </row>
    <row r="380" spans="1:6" ht="12.75" customHeight="1" x14ac:dyDescent="0.2">
      <c r="A380" s="55">
        <v>4232</v>
      </c>
      <c r="B380" s="87" t="s">
        <v>692</v>
      </c>
      <c r="C380" s="52" t="s">
        <v>776</v>
      </c>
      <c r="D380" s="244">
        <v>0</v>
      </c>
      <c r="E380" s="244">
        <v>0</v>
      </c>
      <c r="F380" s="54" t="str">
        <f t="shared" si="9"/>
        <v>-</v>
      </c>
    </row>
    <row r="381" spans="1:6" ht="12.75" customHeight="1" x14ac:dyDescent="0.2">
      <c r="A381" s="55">
        <v>4233</v>
      </c>
      <c r="B381" s="87" t="s">
        <v>694</v>
      </c>
      <c r="C381" s="52" t="s">
        <v>777</v>
      </c>
      <c r="D381" s="244">
        <v>0</v>
      </c>
      <c r="E381" s="244">
        <v>0</v>
      </c>
      <c r="F381" s="54" t="str">
        <f t="shared" si="9"/>
        <v>-</v>
      </c>
    </row>
    <row r="382" spans="1:6" ht="12.75" customHeight="1" x14ac:dyDescent="0.2">
      <c r="A382" s="55">
        <v>4234</v>
      </c>
      <c r="B382" s="234" t="s">
        <v>696</v>
      </c>
      <c r="C382" s="52" t="s">
        <v>778</v>
      </c>
      <c r="D382" s="244">
        <v>0</v>
      </c>
      <c r="E382" s="244">
        <v>0</v>
      </c>
      <c r="F382" s="54" t="str">
        <f t="shared" si="9"/>
        <v>-</v>
      </c>
    </row>
    <row r="383" spans="1:6" ht="12.75" customHeight="1" x14ac:dyDescent="0.2">
      <c r="A383" s="55">
        <v>424</v>
      </c>
      <c r="B383" s="87" t="s">
        <v>779</v>
      </c>
      <c r="C383" s="52" t="s">
        <v>780</v>
      </c>
      <c r="D383" s="53">
        <f>SUM(D384:D387)</f>
        <v>1304510</v>
      </c>
      <c r="E383" s="53">
        <f>SUM(E384:E387)</f>
        <v>1266291.83</v>
      </c>
      <c r="F383" s="54">
        <f t="shared" si="9"/>
        <v>97.070304558799862</v>
      </c>
    </row>
    <row r="384" spans="1:6" ht="12.75" customHeight="1" x14ac:dyDescent="0.2">
      <c r="A384" s="55">
        <v>4241</v>
      </c>
      <c r="B384" s="87" t="s">
        <v>781</v>
      </c>
      <c r="C384" s="52" t="s">
        <v>782</v>
      </c>
      <c r="D384" s="244">
        <v>1291396</v>
      </c>
      <c r="E384" s="244">
        <v>1231928.8</v>
      </c>
      <c r="F384" s="54">
        <f t="shared" si="9"/>
        <v>95.395122797344882</v>
      </c>
    </row>
    <row r="385" spans="1:6" ht="12.75" customHeight="1" x14ac:dyDescent="0.2">
      <c r="A385" s="55">
        <v>4242</v>
      </c>
      <c r="B385" s="87" t="s">
        <v>702</v>
      </c>
      <c r="C385" s="52" t="s">
        <v>783</v>
      </c>
      <c r="D385" s="244">
        <v>9744</v>
      </c>
      <c r="E385" s="244">
        <v>3113.03</v>
      </c>
      <c r="F385" s="54">
        <f t="shared" si="9"/>
        <v>31.948173234811168</v>
      </c>
    </row>
    <row r="386" spans="1:6" ht="12.75" customHeight="1" x14ac:dyDescent="0.2">
      <c r="A386" s="55">
        <v>4243</v>
      </c>
      <c r="B386" s="87" t="s">
        <v>704</v>
      </c>
      <c r="C386" s="52" t="s">
        <v>784</v>
      </c>
      <c r="D386" s="244">
        <v>2650</v>
      </c>
      <c r="E386" s="244">
        <v>120</v>
      </c>
      <c r="F386" s="54">
        <f t="shared" si="9"/>
        <v>4.5283018867924527</v>
      </c>
    </row>
    <row r="387" spans="1:6" ht="12.75" customHeight="1" x14ac:dyDescent="0.2">
      <c r="A387" s="55">
        <v>4244</v>
      </c>
      <c r="B387" s="87" t="s">
        <v>706</v>
      </c>
      <c r="C387" s="52" t="s">
        <v>785</v>
      </c>
      <c r="D387" s="244">
        <v>720</v>
      </c>
      <c r="E387" s="244">
        <v>31130</v>
      </c>
      <c r="F387" s="54">
        <f t="shared" si="9"/>
        <v>4323.6111111111113</v>
      </c>
    </row>
    <row r="388" spans="1:6" ht="12.75" customHeight="1" x14ac:dyDescent="0.2">
      <c r="A388" s="55">
        <v>425</v>
      </c>
      <c r="B388" s="87" t="s">
        <v>786</v>
      </c>
      <c r="C388" s="52" t="s">
        <v>787</v>
      </c>
      <c r="D388" s="53">
        <f>SUM(D389:D390)</f>
        <v>0</v>
      </c>
      <c r="E388" s="53">
        <f>SUM(E389:E390)</f>
        <v>0</v>
      </c>
      <c r="F388" s="54" t="str">
        <f t="shared" si="9"/>
        <v>-</v>
      </c>
    </row>
    <row r="389" spans="1:6" ht="12.75" customHeight="1" x14ac:dyDescent="0.2">
      <c r="A389" s="55">
        <v>4251</v>
      </c>
      <c r="B389" s="87" t="s">
        <v>788</v>
      </c>
      <c r="C389" s="52" t="s">
        <v>789</v>
      </c>
      <c r="D389" s="244">
        <v>0</v>
      </c>
      <c r="E389" s="244">
        <v>0</v>
      </c>
      <c r="F389" s="54" t="str">
        <f t="shared" si="9"/>
        <v>-</v>
      </c>
    </row>
    <row r="390" spans="1:6" ht="12.75" customHeight="1" x14ac:dyDescent="0.2">
      <c r="A390" s="55">
        <v>4252</v>
      </c>
      <c r="B390" s="87" t="s">
        <v>712</v>
      </c>
      <c r="C390" s="52" t="s">
        <v>790</v>
      </c>
      <c r="D390" s="244">
        <v>0</v>
      </c>
      <c r="E390" s="244">
        <v>0</v>
      </c>
      <c r="F390" s="54" t="str">
        <f t="shared" si="9"/>
        <v>-</v>
      </c>
    </row>
    <row r="391" spans="1:6" ht="12.75" customHeight="1" x14ac:dyDescent="0.2">
      <c r="A391" s="55">
        <v>426</v>
      </c>
      <c r="B391" s="87" t="s">
        <v>791</v>
      </c>
      <c r="C391" s="52" t="s">
        <v>792</v>
      </c>
      <c r="D391" s="53">
        <f>SUM(D392:D395)</f>
        <v>801962</v>
      </c>
      <c r="E391" s="53">
        <f>SUM(E392:E395)</f>
        <v>551712.5</v>
      </c>
      <c r="F391" s="54">
        <f t="shared" si="9"/>
        <v>68.795341923931559</v>
      </c>
    </row>
    <row r="392" spans="1:6" ht="12.75" customHeight="1" x14ac:dyDescent="0.2">
      <c r="A392" s="55">
        <v>4261</v>
      </c>
      <c r="B392" s="87" t="s">
        <v>716</v>
      </c>
      <c r="C392" s="52" t="s">
        <v>793</v>
      </c>
      <c r="D392" s="244">
        <v>0</v>
      </c>
      <c r="E392" s="244">
        <v>0</v>
      </c>
      <c r="F392" s="54" t="str">
        <f t="shared" si="9"/>
        <v>-</v>
      </c>
    </row>
    <row r="393" spans="1:6" ht="12.75" customHeight="1" x14ac:dyDescent="0.2">
      <c r="A393" s="55">
        <v>4262</v>
      </c>
      <c r="B393" s="87" t="s">
        <v>718</v>
      </c>
      <c r="C393" s="52" t="s">
        <v>794</v>
      </c>
      <c r="D393" s="244">
        <v>49212</v>
      </c>
      <c r="E393" s="244">
        <v>2150</v>
      </c>
      <c r="F393" s="54">
        <f t="shared" si="9"/>
        <v>4.3688531252540033</v>
      </c>
    </row>
    <row r="394" spans="1:6" ht="12.75" customHeight="1" x14ac:dyDescent="0.2">
      <c r="A394" s="55">
        <v>4263</v>
      </c>
      <c r="B394" s="87" t="s">
        <v>720</v>
      </c>
      <c r="C394" s="52" t="s">
        <v>795</v>
      </c>
      <c r="D394" s="244">
        <v>752750</v>
      </c>
      <c r="E394" s="244">
        <v>549562.5</v>
      </c>
      <c r="F394" s="54">
        <f t="shared" si="9"/>
        <v>73.007306542676858</v>
      </c>
    </row>
    <row r="395" spans="1:6" ht="12.75" customHeight="1" x14ac:dyDescent="0.2">
      <c r="A395" s="55">
        <v>4264</v>
      </c>
      <c r="B395" s="87" t="s">
        <v>722</v>
      </c>
      <c r="C395" s="52" t="s">
        <v>796</v>
      </c>
      <c r="D395" s="244">
        <v>0</v>
      </c>
      <c r="E395" s="244">
        <v>0</v>
      </c>
      <c r="F395" s="54" t="str">
        <f t="shared" si="9"/>
        <v>-</v>
      </c>
    </row>
    <row r="396" spans="1:6" ht="24" x14ac:dyDescent="0.2">
      <c r="A396" s="55">
        <v>43</v>
      </c>
      <c r="B396" s="87" t="s">
        <v>797</v>
      </c>
      <c r="C396" s="52" t="s">
        <v>798</v>
      </c>
      <c r="D396" s="53">
        <f>D397</f>
        <v>0</v>
      </c>
      <c r="E396" s="53">
        <f>E397</f>
        <v>3779</v>
      </c>
      <c r="F396" s="54" t="str">
        <f t="shared" si="9"/>
        <v>-</v>
      </c>
    </row>
    <row r="397" spans="1:6" ht="12.75" customHeight="1" x14ac:dyDescent="0.2">
      <c r="A397" s="55">
        <v>431</v>
      </c>
      <c r="B397" s="87" t="s">
        <v>799</v>
      </c>
      <c r="C397" s="52" t="s">
        <v>800</v>
      </c>
      <c r="D397" s="53">
        <f>SUM(D398:D399)</f>
        <v>0</v>
      </c>
      <c r="E397" s="53">
        <f>SUM(E398:E399)</f>
        <v>3779</v>
      </c>
      <c r="F397" s="54" t="str">
        <f t="shared" si="9"/>
        <v>-</v>
      </c>
    </row>
    <row r="398" spans="1:6" ht="12.75" customHeight="1" x14ac:dyDescent="0.2">
      <c r="A398" s="55">
        <v>4311</v>
      </c>
      <c r="B398" s="87" t="s">
        <v>728</v>
      </c>
      <c r="C398" s="52" t="s">
        <v>801</v>
      </c>
      <c r="D398" s="244">
        <v>0</v>
      </c>
      <c r="E398" s="244">
        <v>0</v>
      </c>
      <c r="F398" s="54" t="str">
        <f t="shared" si="9"/>
        <v>-</v>
      </c>
    </row>
    <row r="399" spans="1:6" ht="12.75" customHeight="1" x14ac:dyDescent="0.2">
      <c r="A399" s="55">
        <v>4312</v>
      </c>
      <c r="B399" s="87" t="s">
        <v>730</v>
      </c>
      <c r="C399" s="52" t="s">
        <v>802</v>
      </c>
      <c r="D399" s="244">
        <v>0</v>
      </c>
      <c r="E399" s="244">
        <v>3779</v>
      </c>
      <c r="F399" s="54" t="str">
        <f t="shared" si="9"/>
        <v>-</v>
      </c>
    </row>
    <row r="400" spans="1:6" ht="12.75" customHeight="1" x14ac:dyDescent="0.2">
      <c r="A400" s="55">
        <v>44</v>
      </c>
      <c r="B400" s="87" t="s">
        <v>803</v>
      </c>
      <c r="C400" s="52" t="s">
        <v>804</v>
      </c>
      <c r="D400" s="53">
        <f>D401</f>
        <v>0</v>
      </c>
      <c r="E400" s="53">
        <f>E401</f>
        <v>0</v>
      </c>
      <c r="F400" s="54" t="str">
        <f t="shared" si="9"/>
        <v>-</v>
      </c>
    </row>
    <row r="401" spans="1:6" ht="12.75" customHeight="1" x14ac:dyDescent="0.2">
      <c r="A401" s="55">
        <v>441</v>
      </c>
      <c r="B401" s="87" t="s">
        <v>805</v>
      </c>
      <c r="C401" s="52" t="s">
        <v>806</v>
      </c>
      <c r="D401" s="244">
        <v>0</v>
      </c>
      <c r="E401" s="244">
        <v>0</v>
      </c>
      <c r="F401" s="54" t="str">
        <f t="shared" si="9"/>
        <v>-</v>
      </c>
    </row>
    <row r="402" spans="1:6" ht="12.75" customHeight="1" x14ac:dyDescent="0.2">
      <c r="A402" s="55">
        <v>45</v>
      </c>
      <c r="B402" s="87" t="s">
        <v>807</v>
      </c>
      <c r="C402" s="52" t="s">
        <v>808</v>
      </c>
      <c r="D402" s="53">
        <f>SUM(D403:D406)</f>
        <v>159804</v>
      </c>
      <c r="E402" s="53">
        <f>SUM(E403:E406)</f>
        <v>729390.23</v>
      </c>
      <c r="F402" s="54">
        <f t="shared" si="9"/>
        <v>456.4280180721384</v>
      </c>
    </row>
    <row r="403" spans="1:6" ht="12.75" customHeight="1" x14ac:dyDescent="0.2">
      <c r="A403" s="55">
        <v>451</v>
      </c>
      <c r="B403" s="87" t="s">
        <v>809</v>
      </c>
      <c r="C403" s="52" t="s">
        <v>810</v>
      </c>
      <c r="D403" s="244">
        <v>75079</v>
      </c>
      <c r="E403" s="244">
        <v>576600.23</v>
      </c>
      <c r="F403" s="54">
        <f t="shared" si="9"/>
        <v>767.99135577192021</v>
      </c>
    </row>
    <row r="404" spans="1:6" ht="12.75" customHeight="1" x14ac:dyDescent="0.2">
      <c r="A404" s="55">
        <v>452</v>
      </c>
      <c r="B404" s="87" t="s">
        <v>811</v>
      </c>
      <c r="C404" s="52" t="s">
        <v>812</v>
      </c>
      <c r="D404" s="244">
        <v>0</v>
      </c>
      <c r="E404" s="244">
        <v>99640</v>
      </c>
      <c r="F404" s="54" t="str">
        <f t="shared" si="9"/>
        <v>-</v>
      </c>
    </row>
    <row r="405" spans="1:6" ht="12.75" customHeight="1" x14ac:dyDescent="0.2">
      <c r="A405" s="55">
        <v>453</v>
      </c>
      <c r="B405" s="87" t="s">
        <v>813</v>
      </c>
      <c r="C405" s="52" t="s">
        <v>814</v>
      </c>
      <c r="D405" s="244">
        <v>0</v>
      </c>
      <c r="E405" s="244">
        <v>0</v>
      </c>
      <c r="F405" s="54" t="str">
        <f t="shared" si="9"/>
        <v>-</v>
      </c>
    </row>
    <row r="406" spans="1:6" ht="12.75" customHeight="1" x14ac:dyDescent="0.2">
      <c r="A406" s="55">
        <v>454</v>
      </c>
      <c r="B406" s="87" t="s">
        <v>815</v>
      </c>
      <c r="C406" s="52" t="s">
        <v>816</v>
      </c>
      <c r="D406" s="244">
        <v>84725</v>
      </c>
      <c r="E406" s="244">
        <v>53150</v>
      </c>
      <c r="F406" s="54">
        <f t="shared" si="9"/>
        <v>62.732369430510474</v>
      </c>
    </row>
    <row r="407" spans="1:6" ht="12.75" customHeight="1" x14ac:dyDescent="0.2">
      <c r="A407" s="55" t="s">
        <v>606</v>
      </c>
      <c r="B407" s="87" t="s">
        <v>817</v>
      </c>
      <c r="C407" s="52" t="s">
        <v>818</v>
      </c>
      <c r="D407" s="53">
        <f>IF(D298&gt;=D350,D298-D350,0)</f>
        <v>0</v>
      </c>
      <c r="E407" s="53">
        <f>IF(E298&gt;=E350,E298-E350,0)</f>
        <v>0</v>
      </c>
      <c r="F407" s="54" t="str">
        <f t="shared" si="9"/>
        <v>-</v>
      </c>
    </row>
    <row r="408" spans="1:6" ht="12.75" customHeight="1" x14ac:dyDescent="0.2">
      <c r="A408" s="55" t="s">
        <v>606</v>
      </c>
      <c r="B408" s="87" t="s">
        <v>819</v>
      </c>
      <c r="C408" s="52" t="s">
        <v>820</v>
      </c>
      <c r="D408" s="53">
        <f>IF(D350&gt;=D298,D350-D298,0)</f>
        <v>85833764</v>
      </c>
      <c r="E408" s="53">
        <f>IF(E350&gt;=E298,E350-E298,0)</f>
        <v>27856331.25999999</v>
      </c>
      <c r="F408" s="54">
        <f t="shared" si="9"/>
        <v>32.453815330759575</v>
      </c>
    </row>
    <row r="409" spans="1:6" ht="12.75" customHeight="1" x14ac:dyDescent="0.2">
      <c r="A409" s="55">
        <v>92212</v>
      </c>
      <c r="B409" s="87" t="s">
        <v>821</v>
      </c>
      <c r="C409" s="52" t="s">
        <v>822</v>
      </c>
      <c r="D409" s="244"/>
      <c r="E409" s="244"/>
      <c r="F409" s="54" t="str">
        <f t="shared" si="9"/>
        <v>-</v>
      </c>
    </row>
    <row r="410" spans="1:6" ht="12.75" customHeight="1" x14ac:dyDescent="0.2">
      <c r="A410" s="55">
        <v>92222</v>
      </c>
      <c r="B410" s="87" t="s">
        <v>823</v>
      </c>
      <c r="C410" s="52" t="s">
        <v>824</v>
      </c>
      <c r="D410" s="244">
        <v>113415531</v>
      </c>
      <c r="E410" s="244">
        <v>156841341.83000001</v>
      </c>
      <c r="F410" s="54">
        <f t="shared" si="9"/>
        <v>138.28912182230141</v>
      </c>
    </row>
    <row r="411" spans="1:6" ht="12.75" customHeight="1" x14ac:dyDescent="0.2">
      <c r="A411" s="55">
        <v>97</v>
      </c>
      <c r="B411" s="87" t="s">
        <v>825</v>
      </c>
      <c r="C411" s="52" t="s">
        <v>826</v>
      </c>
      <c r="D411" s="244">
        <v>2912873</v>
      </c>
      <c r="E411" s="244">
        <v>1981829.88</v>
      </c>
      <c r="F411" s="54">
        <f t="shared" si="9"/>
        <v>68.036947714507292</v>
      </c>
    </row>
    <row r="412" spans="1:6" ht="12.75" customHeight="1" x14ac:dyDescent="0.2">
      <c r="A412" s="55" t="s">
        <v>606</v>
      </c>
      <c r="B412" s="87" t="s">
        <v>827</v>
      </c>
      <c r="C412" s="52" t="s">
        <v>828</v>
      </c>
      <c r="D412" s="53">
        <f>D6+D298</f>
        <v>247168306</v>
      </c>
      <c r="E412" s="53">
        <f>E6+E298</f>
        <v>269866760.69</v>
      </c>
      <c r="F412" s="54">
        <f t="shared" si="9"/>
        <v>109.18340019290338</v>
      </c>
    </row>
    <row r="413" spans="1:6" ht="12.75" customHeight="1" x14ac:dyDescent="0.2">
      <c r="A413" s="55" t="s">
        <v>606</v>
      </c>
      <c r="B413" s="87" t="s">
        <v>829</v>
      </c>
      <c r="C413" s="52" t="s">
        <v>830</v>
      </c>
      <c r="D413" s="53">
        <f>D289+D350</f>
        <v>290311902</v>
      </c>
      <c r="E413" s="53">
        <f>E289+E350</f>
        <v>233083773.99999997</v>
      </c>
      <c r="F413" s="54">
        <f t="shared" si="9"/>
        <v>80.287364174273492</v>
      </c>
    </row>
    <row r="414" spans="1:6" ht="12.75" customHeight="1" x14ac:dyDescent="0.2">
      <c r="A414" s="55" t="s">
        <v>606</v>
      </c>
      <c r="B414" s="87" t="s">
        <v>831</v>
      </c>
      <c r="C414" s="52" t="s">
        <v>832</v>
      </c>
      <c r="D414" s="53">
        <f>IF(D412&gt;=D413,D412-D413,0)</f>
        <v>0</v>
      </c>
      <c r="E414" s="53">
        <f>IF(E412&gt;=E413,E412-E413,0)</f>
        <v>36782986.690000027</v>
      </c>
      <c r="F414" s="54" t="str">
        <f t="shared" si="9"/>
        <v>-</v>
      </c>
    </row>
    <row r="415" spans="1:6" ht="12.75" customHeight="1" x14ac:dyDescent="0.2">
      <c r="A415" s="55" t="s">
        <v>606</v>
      </c>
      <c r="B415" s="87" t="s">
        <v>833</v>
      </c>
      <c r="C415" s="52" t="s">
        <v>834</v>
      </c>
      <c r="D415" s="53">
        <f>IF(D413&gt;=D412,D413-D412,0)</f>
        <v>43143596</v>
      </c>
      <c r="E415" s="53">
        <f>IF(E413&gt;=E412,E413-E412,0)</f>
        <v>0</v>
      </c>
      <c r="F415" s="54">
        <f t="shared" si="9"/>
        <v>0</v>
      </c>
    </row>
    <row r="416" spans="1:6" ht="12.75" customHeight="1" x14ac:dyDescent="0.2">
      <c r="A416" s="62" t="s">
        <v>835</v>
      </c>
      <c r="B416" s="234" t="s">
        <v>836</v>
      </c>
      <c r="C416" s="63" t="s">
        <v>837</v>
      </c>
      <c r="D416" s="53">
        <f>IF(D292-D293+D409-D410&gt;=0,D292-D293+D409-D410,0)</f>
        <v>73737383</v>
      </c>
      <c r="E416" s="53">
        <f>IF(E292-E293+E409-E410&gt;=0,E292-E293+E409-E410,0)</f>
        <v>30411359.75999999</v>
      </c>
      <c r="F416" s="54">
        <f t="shared" si="9"/>
        <v>41.242797781418403</v>
      </c>
    </row>
    <row r="417" spans="1:6" ht="12.75" customHeight="1" x14ac:dyDescent="0.2">
      <c r="A417" s="62" t="s">
        <v>835</v>
      </c>
      <c r="B417" s="87" t="s">
        <v>838</v>
      </c>
      <c r="C417" s="63" t="s">
        <v>839</v>
      </c>
      <c r="D417" s="53">
        <f>IF(D293-D292+D410-D409&gt;=0,D293-D292+D410-D409,0)</f>
        <v>0</v>
      </c>
      <c r="E417" s="53">
        <f>IF(E293-E292+E410-E409&gt;=0,E293-E292+E410-E409,0)</f>
        <v>0</v>
      </c>
      <c r="F417" s="54" t="str">
        <f t="shared" si="9"/>
        <v>-</v>
      </c>
    </row>
    <row r="418" spans="1:6" ht="12.75" customHeight="1" x14ac:dyDescent="0.2">
      <c r="A418" s="57" t="s">
        <v>840</v>
      </c>
      <c r="B418" s="235" t="s">
        <v>841</v>
      </c>
      <c r="C418" s="58" t="s">
        <v>842</v>
      </c>
      <c r="D418" s="64">
        <f>D294+D411</f>
        <v>76249907</v>
      </c>
      <c r="E418" s="64">
        <f>E294+E411</f>
        <v>73794578.769999996</v>
      </c>
      <c r="F418" s="59">
        <f t="shared" si="9"/>
        <v>96.779893475804499</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D421+D459+D472+D484+D515</f>
        <v>193780</v>
      </c>
      <c r="E420" s="53">
        <f>E421+E459+E472+E484+E515</f>
        <v>0</v>
      </c>
      <c r="F420" s="54">
        <f t="shared" ref="F420:F647" si="10">IF(D420&lt;&gt;0,IF(E420/D420&gt;=100,"&gt;&gt;100",E420/D420*100),"-")</f>
        <v>0</v>
      </c>
    </row>
    <row r="421" spans="1:6" ht="24" x14ac:dyDescent="0.2">
      <c r="A421" s="55">
        <v>81</v>
      </c>
      <c r="B421" s="234" t="s">
        <v>846</v>
      </c>
      <c r="C421" s="52" t="s">
        <v>847</v>
      </c>
      <c r="D421" s="53">
        <f>D422+D427+D430+D434+D435+D442+D447+D455</f>
        <v>185000</v>
      </c>
      <c r="E421" s="53">
        <f>E422+E427+E430+E434+E435+E442+E447+E455</f>
        <v>0</v>
      </c>
      <c r="F421" s="54">
        <f t="shared" si="10"/>
        <v>0</v>
      </c>
    </row>
    <row r="422" spans="1:6" ht="24" x14ac:dyDescent="0.2">
      <c r="A422" s="55">
        <v>811</v>
      </c>
      <c r="B422" s="87" t="s">
        <v>848</v>
      </c>
      <c r="C422" s="52" t="s">
        <v>849</v>
      </c>
      <c r="D422" s="53">
        <f>SUM(D423:D426)</f>
        <v>0</v>
      </c>
      <c r="E422" s="53">
        <f>SUM(E423:E426)</f>
        <v>0</v>
      </c>
      <c r="F422" s="54" t="str">
        <f t="shared" si="10"/>
        <v>-</v>
      </c>
    </row>
    <row r="423" spans="1:6" ht="12.75" customHeight="1" x14ac:dyDescent="0.2">
      <c r="A423" s="55">
        <v>8113</v>
      </c>
      <c r="B423" s="87" t="s">
        <v>850</v>
      </c>
      <c r="C423" s="52" t="s">
        <v>851</v>
      </c>
      <c r="D423" s="244">
        <v>0</v>
      </c>
      <c r="E423" s="244">
        <v>0</v>
      </c>
      <c r="F423" s="54" t="str">
        <f t="shared" si="10"/>
        <v>-</v>
      </c>
    </row>
    <row r="424" spans="1:6" ht="12.75" customHeight="1" x14ac:dyDescent="0.2">
      <c r="A424" s="55">
        <v>8114</v>
      </c>
      <c r="B424" s="87" t="s">
        <v>852</v>
      </c>
      <c r="C424" s="52" t="s">
        <v>853</v>
      </c>
      <c r="D424" s="244">
        <v>0</v>
      </c>
      <c r="E424" s="244">
        <v>0</v>
      </c>
      <c r="F424" s="54" t="str">
        <f t="shared" si="10"/>
        <v>-</v>
      </c>
    </row>
    <row r="425" spans="1:6" ht="12.75" customHeight="1" x14ac:dyDescent="0.2">
      <c r="A425" s="55">
        <v>8115</v>
      </c>
      <c r="B425" s="87" t="s">
        <v>854</v>
      </c>
      <c r="C425" s="52" t="s">
        <v>855</v>
      </c>
      <c r="D425" s="244">
        <v>0</v>
      </c>
      <c r="E425" s="244">
        <v>0</v>
      </c>
      <c r="F425" s="54" t="str">
        <f t="shared" si="10"/>
        <v>-</v>
      </c>
    </row>
    <row r="426" spans="1:6" ht="12.75" customHeight="1" x14ac:dyDescent="0.2">
      <c r="A426" s="55">
        <v>8116</v>
      </c>
      <c r="B426" s="87" t="s">
        <v>856</v>
      </c>
      <c r="C426" s="52" t="s">
        <v>857</v>
      </c>
      <c r="D426" s="244">
        <v>0</v>
      </c>
      <c r="E426" s="244">
        <v>0</v>
      </c>
      <c r="F426" s="54" t="str">
        <f t="shared" si="10"/>
        <v>-</v>
      </c>
    </row>
    <row r="427" spans="1:6" ht="24" x14ac:dyDescent="0.2">
      <c r="A427" s="55">
        <v>812</v>
      </c>
      <c r="B427" s="87" t="s">
        <v>858</v>
      </c>
      <c r="C427" s="52" t="s">
        <v>859</v>
      </c>
      <c r="D427" s="53">
        <f>SUM(D428:D429)</f>
        <v>185000</v>
      </c>
      <c r="E427" s="53">
        <f>SUM(E428:E429)</f>
        <v>0</v>
      </c>
      <c r="F427" s="54">
        <f t="shared" si="10"/>
        <v>0</v>
      </c>
    </row>
    <row r="428" spans="1:6" ht="24" x14ac:dyDescent="0.2">
      <c r="A428" s="55">
        <v>8121</v>
      </c>
      <c r="B428" s="234" t="s">
        <v>860</v>
      </c>
      <c r="C428" s="52" t="s">
        <v>861</v>
      </c>
      <c r="D428" s="244">
        <v>185000</v>
      </c>
      <c r="E428" s="244">
        <v>0</v>
      </c>
      <c r="F428" s="54">
        <f t="shared" si="10"/>
        <v>0</v>
      </c>
    </row>
    <row r="429" spans="1:6" ht="24" x14ac:dyDescent="0.2">
      <c r="A429" s="55">
        <v>8122</v>
      </c>
      <c r="B429" s="234" t="s">
        <v>862</v>
      </c>
      <c r="C429" s="52" t="s">
        <v>863</v>
      </c>
      <c r="D429" s="244">
        <v>0</v>
      </c>
      <c r="E429" s="244">
        <v>0</v>
      </c>
      <c r="F429" s="54" t="str">
        <f t="shared" si="10"/>
        <v>-</v>
      </c>
    </row>
    <row r="430" spans="1:6" ht="24" x14ac:dyDescent="0.2">
      <c r="A430" s="55">
        <v>813</v>
      </c>
      <c r="B430" s="87" t="s">
        <v>864</v>
      </c>
      <c r="C430" s="52" t="s">
        <v>865</v>
      </c>
      <c r="D430" s="53">
        <f>SUM(D431:D433)</f>
        <v>0</v>
      </c>
      <c r="E430" s="53">
        <f>SUM(E431:E433)</f>
        <v>0</v>
      </c>
      <c r="F430" s="54" t="str">
        <f t="shared" si="10"/>
        <v>-</v>
      </c>
    </row>
    <row r="431" spans="1:6" ht="12.75" customHeight="1" x14ac:dyDescent="0.2">
      <c r="A431" s="55">
        <v>8132</v>
      </c>
      <c r="B431" s="87" t="s">
        <v>866</v>
      </c>
      <c r="C431" s="52" t="s">
        <v>867</v>
      </c>
      <c r="D431" s="244">
        <v>0</v>
      </c>
      <c r="E431" s="244">
        <v>0</v>
      </c>
      <c r="F431" s="54" t="str">
        <f t="shared" si="10"/>
        <v>-</v>
      </c>
    </row>
    <row r="432" spans="1:6" ht="12.75" customHeight="1" x14ac:dyDescent="0.2">
      <c r="A432" s="55">
        <v>8133</v>
      </c>
      <c r="B432" s="87" t="s">
        <v>868</v>
      </c>
      <c r="C432" s="52" t="s">
        <v>869</v>
      </c>
      <c r="D432" s="244">
        <v>0</v>
      </c>
      <c r="E432" s="244">
        <v>0</v>
      </c>
      <c r="F432" s="54" t="str">
        <f t="shared" si="10"/>
        <v>-</v>
      </c>
    </row>
    <row r="433" spans="1:6" ht="12.75" customHeight="1" x14ac:dyDescent="0.2">
      <c r="A433" s="55">
        <v>8134</v>
      </c>
      <c r="B433" s="87" t="s">
        <v>870</v>
      </c>
      <c r="C433" s="52" t="s">
        <v>871</v>
      </c>
      <c r="D433" s="244">
        <v>0</v>
      </c>
      <c r="E433" s="244">
        <v>0</v>
      </c>
      <c r="F433" s="54" t="str">
        <f t="shared" si="10"/>
        <v>-</v>
      </c>
    </row>
    <row r="434" spans="1:6" ht="24" x14ac:dyDescent="0.2">
      <c r="A434" s="55">
        <v>814</v>
      </c>
      <c r="B434" s="234" t="s">
        <v>872</v>
      </c>
      <c r="C434" s="52" t="s">
        <v>873</v>
      </c>
      <c r="D434" s="244">
        <v>0</v>
      </c>
      <c r="E434" s="244">
        <v>0</v>
      </c>
      <c r="F434" s="54" t="str">
        <f t="shared" si="10"/>
        <v>-</v>
      </c>
    </row>
    <row r="435" spans="1:6" ht="24" x14ac:dyDescent="0.2">
      <c r="A435" s="55">
        <v>815</v>
      </c>
      <c r="B435" s="87" t="s">
        <v>874</v>
      </c>
      <c r="C435" s="52" t="s">
        <v>875</v>
      </c>
      <c r="D435" s="53">
        <f>SUM(D436:D441)</f>
        <v>0</v>
      </c>
      <c r="E435" s="53">
        <f>SUM(E436:E441)</f>
        <v>0</v>
      </c>
      <c r="F435" s="54" t="str">
        <f t="shared" si="10"/>
        <v>-</v>
      </c>
    </row>
    <row r="436" spans="1:6" ht="12.75" customHeight="1" x14ac:dyDescent="0.2">
      <c r="A436" s="55">
        <v>8153</v>
      </c>
      <c r="B436" s="87" t="s">
        <v>876</v>
      </c>
      <c r="C436" s="52" t="s">
        <v>877</v>
      </c>
      <c r="D436" s="244">
        <v>0</v>
      </c>
      <c r="E436" s="244">
        <v>0</v>
      </c>
      <c r="F436" s="54" t="str">
        <f t="shared" si="10"/>
        <v>-</v>
      </c>
    </row>
    <row r="437" spans="1:6" ht="24" x14ac:dyDescent="0.2">
      <c r="A437" s="55">
        <v>8154</v>
      </c>
      <c r="B437" s="87" t="s">
        <v>878</v>
      </c>
      <c r="C437" s="52" t="s">
        <v>879</v>
      </c>
      <c r="D437" s="244">
        <v>0</v>
      </c>
      <c r="E437" s="244">
        <v>0</v>
      </c>
      <c r="F437" s="54" t="str">
        <f t="shared" si="10"/>
        <v>-</v>
      </c>
    </row>
    <row r="438" spans="1:6" ht="24" x14ac:dyDescent="0.2">
      <c r="A438" s="55">
        <v>8155</v>
      </c>
      <c r="B438" s="87" t="s">
        <v>880</v>
      </c>
      <c r="C438" s="52" t="s">
        <v>881</v>
      </c>
      <c r="D438" s="244">
        <v>0</v>
      </c>
      <c r="E438" s="244">
        <v>0</v>
      </c>
      <c r="F438" s="54" t="str">
        <f t="shared" si="10"/>
        <v>-</v>
      </c>
    </row>
    <row r="439" spans="1:6" ht="12.75" customHeight="1" x14ac:dyDescent="0.2">
      <c r="A439" s="55">
        <v>8156</v>
      </c>
      <c r="B439" s="87" t="s">
        <v>882</v>
      </c>
      <c r="C439" s="52" t="s">
        <v>883</v>
      </c>
      <c r="D439" s="244">
        <v>0</v>
      </c>
      <c r="E439" s="244">
        <v>0</v>
      </c>
      <c r="F439" s="54" t="str">
        <f t="shared" si="10"/>
        <v>-</v>
      </c>
    </row>
    <row r="440" spans="1:6" ht="12.75" customHeight="1" x14ac:dyDescent="0.2">
      <c r="A440" s="55">
        <v>8157</v>
      </c>
      <c r="B440" s="87" t="s">
        <v>884</v>
      </c>
      <c r="C440" s="52" t="s">
        <v>885</v>
      </c>
      <c r="D440" s="244">
        <v>0</v>
      </c>
      <c r="E440" s="244">
        <v>0</v>
      </c>
      <c r="F440" s="54" t="str">
        <f t="shared" si="10"/>
        <v>-</v>
      </c>
    </row>
    <row r="441" spans="1:6" ht="12.75" customHeight="1" x14ac:dyDescent="0.2">
      <c r="A441" s="55">
        <v>8158</v>
      </c>
      <c r="B441" s="87" t="s">
        <v>886</v>
      </c>
      <c r="C441" s="52" t="s">
        <v>887</v>
      </c>
      <c r="D441" s="244">
        <v>0</v>
      </c>
      <c r="E441" s="244">
        <v>0</v>
      </c>
      <c r="F441" s="54" t="str">
        <f t="shared" si="10"/>
        <v>-</v>
      </c>
    </row>
    <row r="442" spans="1:6" ht="24" x14ac:dyDescent="0.2">
      <c r="A442" s="55">
        <v>816</v>
      </c>
      <c r="B442" s="87" t="s">
        <v>888</v>
      </c>
      <c r="C442" s="52" t="s">
        <v>889</v>
      </c>
      <c r="D442" s="53">
        <f>SUM(D443:D446)</f>
        <v>0</v>
      </c>
      <c r="E442" s="53">
        <f>SUM(E443:E446)</f>
        <v>0</v>
      </c>
      <c r="F442" s="54" t="str">
        <f t="shared" si="10"/>
        <v>-</v>
      </c>
    </row>
    <row r="443" spans="1:6" ht="12.75" customHeight="1" x14ac:dyDescent="0.2">
      <c r="A443" s="55">
        <v>8163</v>
      </c>
      <c r="B443" s="87" t="s">
        <v>890</v>
      </c>
      <c r="C443" s="52" t="s">
        <v>891</v>
      </c>
      <c r="D443" s="244">
        <v>0</v>
      </c>
      <c r="E443" s="244">
        <v>0</v>
      </c>
      <c r="F443" s="54" t="str">
        <f t="shared" si="10"/>
        <v>-</v>
      </c>
    </row>
    <row r="444" spans="1:6" ht="12.75" customHeight="1" x14ac:dyDescent="0.2">
      <c r="A444" s="55">
        <v>8164</v>
      </c>
      <c r="B444" s="87" t="s">
        <v>892</v>
      </c>
      <c r="C444" s="52" t="s">
        <v>893</v>
      </c>
      <c r="D444" s="244">
        <v>0</v>
      </c>
      <c r="E444" s="244">
        <v>0</v>
      </c>
      <c r="F444" s="54" t="str">
        <f t="shared" si="10"/>
        <v>-</v>
      </c>
    </row>
    <row r="445" spans="1:6" ht="12.75" customHeight="1" x14ac:dyDescent="0.2">
      <c r="A445" s="55">
        <v>8165</v>
      </c>
      <c r="B445" s="87" t="s">
        <v>894</v>
      </c>
      <c r="C445" s="52" t="s">
        <v>895</v>
      </c>
      <c r="D445" s="244">
        <v>0</v>
      </c>
      <c r="E445" s="244">
        <v>0</v>
      </c>
      <c r="F445" s="54" t="str">
        <f t="shared" si="10"/>
        <v>-</v>
      </c>
    </row>
    <row r="446" spans="1:6" ht="12.75" customHeight="1" x14ac:dyDescent="0.2">
      <c r="A446" s="55">
        <v>8166</v>
      </c>
      <c r="B446" s="87" t="s">
        <v>896</v>
      </c>
      <c r="C446" s="52" t="s">
        <v>897</v>
      </c>
      <c r="D446" s="244">
        <v>0</v>
      </c>
      <c r="E446" s="244">
        <v>0</v>
      </c>
      <c r="F446" s="54" t="str">
        <f t="shared" si="10"/>
        <v>-</v>
      </c>
    </row>
    <row r="447" spans="1:6" ht="12.75" customHeight="1" x14ac:dyDescent="0.2">
      <c r="A447" s="55">
        <v>817</v>
      </c>
      <c r="B447" s="87" t="s">
        <v>898</v>
      </c>
      <c r="C447" s="52" t="s">
        <v>899</v>
      </c>
      <c r="D447" s="53">
        <f>SUM(D448:D454)</f>
        <v>0</v>
      </c>
      <c r="E447" s="53">
        <f>SUM(E448:E454)</f>
        <v>0</v>
      </c>
      <c r="F447" s="54" t="str">
        <f t="shared" si="10"/>
        <v>-</v>
      </c>
    </row>
    <row r="448" spans="1:6" ht="12.75" customHeight="1" x14ac:dyDescent="0.2">
      <c r="A448" s="55">
        <v>8171</v>
      </c>
      <c r="B448" s="87" t="s">
        <v>900</v>
      </c>
      <c r="C448" s="52" t="s">
        <v>901</v>
      </c>
      <c r="D448" s="244">
        <v>0</v>
      </c>
      <c r="E448" s="244">
        <v>0</v>
      </c>
      <c r="F448" s="54" t="str">
        <f t="shared" si="10"/>
        <v>-</v>
      </c>
    </row>
    <row r="449" spans="1:6" ht="12.75" customHeight="1" x14ac:dyDescent="0.2">
      <c r="A449" s="55">
        <v>8172</v>
      </c>
      <c r="B449" s="87" t="s">
        <v>902</v>
      </c>
      <c r="C449" s="52" t="s">
        <v>903</v>
      </c>
      <c r="D449" s="244">
        <v>0</v>
      </c>
      <c r="E449" s="244">
        <v>0</v>
      </c>
      <c r="F449" s="54" t="str">
        <f t="shared" si="10"/>
        <v>-</v>
      </c>
    </row>
    <row r="450" spans="1:6" ht="12.75" customHeight="1" x14ac:dyDescent="0.2">
      <c r="A450" s="55">
        <v>8173</v>
      </c>
      <c r="B450" s="87" t="s">
        <v>904</v>
      </c>
      <c r="C450" s="52" t="s">
        <v>905</v>
      </c>
      <c r="D450" s="244">
        <v>0</v>
      </c>
      <c r="E450" s="244">
        <v>0</v>
      </c>
      <c r="F450" s="54" t="str">
        <f t="shared" si="10"/>
        <v>-</v>
      </c>
    </row>
    <row r="451" spans="1:6" ht="12.75" customHeight="1" x14ac:dyDescent="0.2">
      <c r="A451" s="55">
        <v>8174</v>
      </c>
      <c r="B451" s="87" t="s">
        <v>906</v>
      </c>
      <c r="C451" s="52" t="s">
        <v>907</v>
      </c>
      <c r="D451" s="244">
        <v>0</v>
      </c>
      <c r="E451" s="244">
        <v>0</v>
      </c>
      <c r="F451" s="54" t="str">
        <f t="shared" si="10"/>
        <v>-</v>
      </c>
    </row>
    <row r="452" spans="1:6" ht="12.75" customHeight="1" x14ac:dyDescent="0.2">
      <c r="A452" s="55">
        <v>8175</v>
      </c>
      <c r="B452" s="87" t="s">
        <v>908</v>
      </c>
      <c r="C452" s="52" t="s">
        <v>909</v>
      </c>
      <c r="D452" s="244">
        <v>0</v>
      </c>
      <c r="E452" s="244">
        <v>0</v>
      </c>
      <c r="F452" s="54" t="str">
        <f t="shared" si="10"/>
        <v>-</v>
      </c>
    </row>
    <row r="453" spans="1:6" ht="24" x14ac:dyDescent="0.2">
      <c r="A453" s="55">
        <v>8176</v>
      </c>
      <c r="B453" s="87" t="s">
        <v>910</v>
      </c>
      <c r="C453" s="52" t="s">
        <v>911</v>
      </c>
      <c r="D453" s="244">
        <v>0</v>
      </c>
      <c r="E453" s="244">
        <v>0</v>
      </c>
      <c r="F453" s="54" t="str">
        <f t="shared" si="10"/>
        <v>-</v>
      </c>
    </row>
    <row r="454" spans="1:6" ht="24" x14ac:dyDescent="0.2">
      <c r="A454" s="55">
        <v>8177</v>
      </c>
      <c r="B454" s="234" t="s">
        <v>912</v>
      </c>
      <c r="C454" s="52" t="s">
        <v>913</v>
      </c>
      <c r="D454" s="244">
        <v>0</v>
      </c>
      <c r="E454" s="244">
        <v>0</v>
      </c>
      <c r="F454" s="54" t="str">
        <f t="shared" si="10"/>
        <v>-</v>
      </c>
    </row>
    <row r="455" spans="1:6" ht="12.75" customHeight="1" x14ac:dyDescent="0.2">
      <c r="A455" s="55" t="s">
        <v>914</v>
      </c>
      <c r="B455" s="234" t="s">
        <v>915</v>
      </c>
      <c r="C455" s="52" t="s">
        <v>914</v>
      </c>
      <c r="D455" s="53">
        <f>SUM(D456:D458)</f>
        <v>0</v>
      </c>
      <c r="E455" s="53">
        <f>SUM(E456:E458)</f>
        <v>0</v>
      </c>
      <c r="F455" s="54" t="str">
        <f t="shared" si="10"/>
        <v>-</v>
      </c>
    </row>
    <row r="456" spans="1:6" ht="24" x14ac:dyDescent="0.2">
      <c r="A456" s="55" t="s">
        <v>916</v>
      </c>
      <c r="B456" s="234" t="s">
        <v>917</v>
      </c>
      <c r="C456" s="52" t="s">
        <v>916</v>
      </c>
      <c r="D456" s="244">
        <v>0</v>
      </c>
      <c r="E456" s="244">
        <v>0</v>
      </c>
      <c r="F456" s="54" t="str">
        <f t="shared" si="10"/>
        <v>-</v>
      </c>
    </row>
    <row r="457" spans="1:6" ht="24" x14ac:dyDescent="0.2">
      <c r="A457" s="55" t="s">
        <v>918</v>
      </c>
      <c r="B457" s="234" t="s">
        <v>919</v>
      </c>
      <c r="C457" s="52" t="s">
        <v>918</v>
      </c>
      <c r="D457" s="244">
        <v>0</v>
      </c>
      <c r="E457" s="244">
        <v>0</v>
      </c>
      <c r="F457" s="54" t="str">
        <f t="shared" si="10"/>
        <v>-</v>
      </c>
    </row>
    <row r="458" spans="1:6" ht="12.75" customHeight="1" x14ac:dyDescent="0.2">
      <c r="A458" s="55" t="s">
        <v>920</v>
      </c>
      <c r="B458" s="234" t="s">
        <v>921</v>
      </c>
      <c r="C458" s="52" t="s">
        <v>920</v>
      </c>
      <c r="D458" s="244">
        <v>0</v>
      </c>
      <c r="E458" s="244">
        <v>0</v>
      </c>
      <c r="F458" s="54" t="str">
        <f t="shared" si="10"/>
        <v>-</v>
      </c>
    </row>
    <row r="459" spans="1:6" ht="12.75" customHeight="1" x14ac:dyDescent="0.2">
      <c r="A459" s="55">
        <v>82</v>
      </c>
      <c r="B459" s="87" t="s">
        <v>922</v>
      </c>
      <c r="C459" s="52" t="s">
        <v>923</v>
      </c>
      <c r="D459" s="53">
        <f>D460+D463+D466+D469</f>
        <v>0</v>
      </c>
      <c r="E459" s="53">
        <f>E460+E463+E466+E469</f>
        <v>0</v>
      </c>
      <c r="F459" s="54" t="str">
        <f t="shared" si="10"/>
        <v>-</v>
      </c>
    </row>
    <row r="460" spans="1:6" ht="12.75" customHeight="1" x14ac:dyDescent="0.2">
      <c r="A460" s="55">
        <v>821</v>
      </c>
      <c r="B460" s="87" t="s">
        <v>924</v>
      </c>
      <c r="C460" s="52" t="s">
        <v>925</v>
      </c>
      <c r="D460" s="53">
        <f>SUM(D461:D462)</f>
        <v>0</v>
      </c>
      <c r="E460" s="53">
        <f>SUM(E461:E462)</f>
        <v>0</v>
      </c>
      <c r="F460" s="54" t="str">
        <f t="shared" si="10"/>
        <v>-</v>
      </c>
    </row>
    <row r="461" spans="1:6" ht="12.75" customHeight="1" x14ac:dyDescent="0.2">
      <c r="A461" s="55">
        <v>8211</v>
      </c>
      <c r="B461" s="87" t="s">
        <v>926</v>
      </c>
      <c r="C461" s="52" t="s">
        <v>927</v>
      </c>
      <c r="D461" s="244">
        <v>0</v>
      </c>
      <c r="E461" s="244">
        <v>0</v>
      </c>
      <c r="F461" s="54" t="str">
        <f t="shared" si="10"/>
        <v>-</v>
      </c>
    </row>
    <row r="462" spans="1:6" ht="12.75" customHeight="1" x14ac:dyDescent="0.2">
      <c r="A462" s="55">
        <v>8212</v>
      </c>
      <c r="B462" s="87" t="s">
        <v>928</v>
      </c>
      <c r="C462" s="52" t="s">
        <v>929</v>
      </c>
      <c r="D462" s="244">
        <v>0</v>
      </c>
      <c r="E462" s="244">
        <v>0</v>
      </c>
      <c r="F462" s="54" t="str">
        <f t="shared" si="10"/>
        <v>-</v>
      </c>
    </row>
    <row r="463" spans="1:6" ht="12.75" customHeight="1" x14ac:dyDescent="0.2">
      <c r="A463" s="55">
        <v>822</v>
      </c>
      <c r="B463" s="87" t="s">
        <v>930</v>
      </c>
      <c r="C463" s="52" t="s">
        <v>931</v>
      </c>
      <c r="D463" s="53">
        <f>SUM(D464:D465)</f>
        <v>0</v>
      </c>
      <c r="E463" s="53">
        <f>SUM(E464:E465)</f>
        <v>0</v>
      </c>
      <c r="F463" s="54" t="str">
        <f t="shared" si="10"/>
        <v>-</v>
      </c>
    </row>
    <row r="464" spans="1:6" ht="12.75" customHeight="1" x14ac:dyDescent="0.2">
      <c r="A464" s="55">
        <v>8221</v>
      </c>
      <c r="B464" s="87" t="s">
        <v>932</v>
      </c>
      <c r="C464" s="52" t="s">
        <v>933</v>
      </c>
      <c r="D464" s="244">
        <v>0</v>
      </c>
      <c r="E464" s="244">
        <v>0</v>
      </c>
      <c r="F464" s="54" t="str">
        <f t="shared" si="10"/>
        <v>-</v>
      </c>
    </row>
    <row r="465" spans="1:6" ht="12.75" customHeight="1" x14ac:dyDescent="0.2">
      <c r="A465" s="55">
        <v>8222</v>
      </c>
      <c r="B465" s="87" t="s">
        <v>934</v>
      </c>
      <c r="C465" s="52" t="s">
        <v>935</v>
      </c>
      <c r="D465" s="244">
        <v>0</v>
      </c>
      <c r="E465" s="244">
        <v>0</v>
      </c>
      <c r="F465" s="54" t="str">
        <f t="shared" si="10"/>
        <v>-</v>
      </c>
    </row>
    <row r="466" spans="1:6" ht="12.75" customHeight="1" x14ac:dyDescent="0.2">
      <c r="A466" s="55">
        <v>823</v>
      </c>
      <c r="B466" s="87" t="s">
        <v>936</v>
      </c>
      <c r="C466" s="52" t="s">
        <v>937</v>
      </c>
      <c r="D466" s="53">
        <f>SUM(D467:D468)</f>
        <v>0</v>
      </c>
      <c r="E466" s="53">
        <f>SUM(E467:E468)</f>
        <v>0</v>
      </c>
      <c r="F466" s="54" t="str">
        <f t="shared" si="10"/>
        <v>-</v>
      </c>
    </row>
    <row r="467" spans="1:6" ht="12.75" customHeight="1" x14ac:dyDescent="0.2">
      <c r="A467" s="55">
        <v>8231</v>
      </c>
      <c r="B467" s="87" t="s">
        <v>938</v>
      </c>
      <c r="C467" s="52" t="s">
        <v>939</v>
      </c>
      <c r="D467" s="244">
        <v>0</v>
      </c>
      <c r="E467" s="244">
        <v>0</v>
      </c>
      <c r="F467" s="54" t="str">
        <f t="shared" si="10"/>
        <v>-</v>
      </c>
    </row>
    <row r="468" spans="1:6" ht="12.75" customHeight="1" x14ac:dyDescent="0.2">
      <c r="A468" s="55">
        <v>8232</v>
      </c>
      <c r="B468" s="87" t="s">
        <v>940</v>
      </c>
      <c r="C468" s="52" t="s">
        <v>941</v>
      </c>
      <c r="D468" s="244">
        <v>0</v>
      </c>
      <c r="E468" s="244">
        <v>0</v>
      </c>
      <c r="F468" s="54" t="str">
        <f t="shared" si="10"/>
        <v>-</v>
      </c>
    </row>
    <row r="469" spans="1:6" ht="12.75" customHeight="1" x14ac:dyDescent="0.2">
      <c r="A469" s="55">
        <v>824</v>
      </c>
      <c r="B469" s="87" t="s">
        <v>942</v>
      </c>
      <c r="C469" s="52" t="s">
        <v>943</v>
      </c>
      <c r="D469" s="53">
        <f>SUM(D470:D471)</f>
        <v>0</v>
      </c>
      <c r="E469" s="53">
        <f>SUM(E470:E471)</f>
        <v>0</v>
      </c>
      <c r="F469" s="54" t="str">
        <f t="shared" si="10"/>
        <v>-</v>
      </c>
    </row>
    <row r="470" spans="1:6" ht="12.75" customHeight="1" x14ac:dyDescent="0.2">
      <c r="A470" s="55">
        <v>8241</v>
      </c>
      <c r="B470" s="87" t="s">
        <v>944</v>
      </c>
      <c r="C470" s="52" t="s">
        <v>945</v>
      </c>
      <c r="D470" s="244">
        <v>0</v>
      </c>
      <c r="E470" s="244">
        <v>0</v>
      </c>
      <c r="F470" s="54" t="str">
        <f t="shared" si="10"/>
        <v>-</v>
      </c>
    </row>
    <row r="471" spans="1:6" ht="12.75" customHeight="1" x14ac:dyDescent="0.2">
      <c r="A471" s="55">
        <v>8242</v>
      </c>
      <c r="B471" s="87" t="s">
        <v>946</v>
      </c>
      <c r="C471" s="52" t="s">
        <v>947</v>
      </c>
      <c r="D471" s="244">
        <v>0</v>
      </c>
      <c r="E471" s="244">
        <v>0</v>
      </c>
      <c r="F471" s="54" t="str">
        <f t="shared" si="10"/>
        <v>-</v>
      </c>
    </row>
    <row r="472" spans="1:6" ht="12.75" customHeight="1" x14ac:dyDescent="0.2">
      <c r="A472" s="55">
        <v>83</v>
      </c>
      <c r="B472" s="87" t="s">
        <v>948</v>
      </c>
      <c r="C472" s="52" t="s">
        <v>949</v>
      </c>
      <c r="D472" s="53">
        <f>D473+D477+D478+D481</f>
        <v>0</v>
      </c>
      <c r="E472" s="53">
        <f>E473+E477+E478+E481</f>
        <v>0</v>
      </c>
      <c r="F472" s="54" t="str">
        <f t="shared" si="10"/>
        <v>-</v>
      </c>
    </row>
    <row r="473" spans="1:6" ht="24" x14ac:dyDescent="0.2">
      <c r="A473" s="55">
        <v>831</v>
      </c>
      <c r="B473" s="87" t="s">
        <v>950</v>
      </c>
      <c r="C473" s="52" t="s">
        <v>951</v>
      </c>
      <c r="D473" s="53">
        <f>SUM(D474:D476)</f>
        <v>0</v>
      </c>
      <c r="E473" s="53">
        <f>SUM(E474:E476)</f>
        <v>0</v>
      </c>
      <c r="F473" s="54" t="str">
        <f t="shared" si="10"/>
        <v>-</v>
      </c>
    </row>
    <row r="474" spans="1:6" ht="12.75" customHeight="1" x14ac:dyDescent="0.2">
      <c r="A474" s="55">
        <v>8312</v>
      </c>
      <c r="B474" s="87" t="s">
        <v>952</v>
      </c>
      <c r="C474" s="52" t="s">
        <v>953</v>
      </c>
      <c r="D474" s="244">
        <v>0</v>
      </c>
      <c r="E474" s="244">
        <v>0</v>
      </c>
      <c r="F474" s="54" t="str">
        <f t="shared" si="10"/>
        <v>-</v>
      </c>
    </row>
    <row r="475" spans="1:6" ht="12.75" customHeight="1" x14ac:dyDescent="0.2">
      <c r="A475" s="55">
        <v>8313</v>
      </c>
      <c r="B475" s="87" t="s">
        <v>954</v>
      </c>
      <c r="C475" s="52" t="s">
        <v>955</v>
      </c>
      <c r="D475" s="244">
        <v>0</v>
      </c>
      <c r="E475" s="244">
        <v>0</v>
      </c>
      <c r="F475" s="54" t="str">
        <f t="shared" si="10"/>
        <v>-</v>
      </c>
    </row>
    <row r="476" spans="1:6" ht="12.75" customHeight="1" x14ac:dyDescent="0.2">
      <c r="A476" s="55">
        <v>8314</v>
      </c>
      <c r="B476" s="87" t="s">
        <v>956</v>
      </c>
      <c r="C476" s="52" t="s">
        <v>957</v>
      </c>
      <c r="D476" s="244">
        <v>0</v>
      </c>
      <c r="E476" s="244">
        <v>0</v>
      </c>
      <c r="F476" s="54" t="str">
        <f t="shared" si="10"/>
        <v>-</v>
      </c>
    </row>
    <row r="477" spans="1:6" ht="24" x14ac:dyDescent="0.2">
      <c r="A477" s="55">
        <v>832</v>
      </c>
      <c r="B477" s="234" t="s">
        <v>958</v>
      </c>
      <c r="C477" s="52" t="s">
        <v>959</v>
      </c>
      <c r="D477" s="244">
        <v>0</v>
      </c>
      <c r="E477" s="244">
        <v>0</v>
      </c>
      <c r="F477" s="54" t="str">
        <f t="shared" si="10"/>
        <v>-</v>
      </c>
    </row>
    <row r="478" spans="1:6" ht="24" x14ac:dyDescent="0.2">
      <c r="A478" s="55">
        <v>833</v>
      </c>
      <c r="B478" s="87" t="s">
        <v>960</v>
      </c>
      <c r="C478" s="52" t="s">
        <v>961</v>
      </c>
      <c r="D478" s="53">
        <f>SUM(D479:D480)</f>
        <v>0</v>
      </c>
      <c r="E478" s="53">
        <f>SUM(E479:E480)</f>
        <v>0</v>
      </c>
      <c r="F478" s="54" t="str">
        <f t="shared" si="10"/>
        <v>-</v>
      </c>
    </row>
    <row r="479" spans="1:6" ht="24" x14ac:dyDescent="0.2">
      <c r="A479" s="55">
        <v>8331</v>
      </c>
      <c r="B479" s="234" t="s">
        <v>962</v>
      </c>
      <c r="C479" s="52" t="s">
        <v>963</v>
      </c>
      <c r="D479" s="244">
        <v>0</v>
      </c>
      <c r="E479" s="244">
        <v>0</v>
      </c>
      <c r="F479" s="54" t="str">
        <f t="shared" si="10"/>
        <v>-</v>
      </c>
    </row>
    <row r="480" spans="1:6" ht="12.75" customHeight="1" x14ac:dyDescent="0.2">
      <c r="A480" s="55">
        <v>8332</v>
      </c>
      <c r="B480" s="87" t="s">
        <v>964</v>
      </c>
      <c r="C480" s="52" t="s">
        <v>965</v>
      </c>
      <c r="D480" s="244">
        <v>0</v>
      </c>
      <c r="E480" s="244">
        <v>0</v>
      </c>
      <c r="F480" s="54" t="str">
        <f t="shared" si="10"/>
        <v>-</v>
      </c>
    </row>
    <row r="481" spans="1:6" ht="24" x14ac:dyDescent="0.2">
      <c r="A481" s="55">
        <v>834</v>
      </c>
      <c r="B481" s="87" t="s">
        <v>966</v>
      </c>
      <c r="C481" s="52" t="s">
        <v>967</v>
      </c>
      <c r="D481" s="53">
        <f>SUM(D482:D483)</f>
        <v>0</v>
      </c>
      <c r="E481" s="53">
        <f>SUM(E482:E483)</f>
        <v>0</v>
      </c>
      <c r="F481" s="54" t="str">
        <f t="shared" si="10"/>
        <v>-</v>
      </c>
    </row>
    <row r="482" spans="1:6" ht="12.75" customHeight="1" x14ac:dyDescent="0.2">
      <c r="A482" s="55">
        <v>8341</v>
      </c>
      <c r="B482" s="87" t="s">
        <v>968</v>
      </c>
      <c r="C482" s="52" t="s">
        <v>969</v>
      </c>
      <c r="D482" s="244">
        <v>0</v>
      </c>
      <c r="E482" s="244">
        <v>0</v>
      </c>
      <c r="F482" s="54" t="str">
        <f t="shared" si="10"/>
        <v>-</v>
      </c>
    </row>
    <row r="483" spans="1:6" ht="12.75" customHeight="1" x14ac:dyDescent="0.2">
      <c r="A483" s="55">
        <v>8342</v>
      </c>
      <c r="B483" s="87" t="s">
        <v>970</v>
      </c>
      <c r="C483" s="52" t="s">
        <v>971</v>
      </c>
      <c r="D483" s="244">
        <v>0</v>
      </c>
      <c r="E483" s="244">
        <v>0</v>
      </c>
      <c r="F483" s="54" t="str">
        <f t="shared" si="10"/>
        <v>-</v>
      </c>
    </row>
    <row r="484" spans="1:6" ht="12.75" customHeight="1" x14ac:dyDescent="0.2">
      <c r="A484" s="55">
        <v>84</v>
      </c>
      <c r="B484" s="87" t="s">
        <v>972</v>
      </c>
      <c r="C484" s="52" t="s">
        <v>973</v>
      </c>
      <c r="D484" s="53">
        <f>D485+D490+D494+D495+D502+D507</f>
        <v>8780</v>
      </c>
      <c r="E484" s="53">
        <f>E485+E490+E494+E495+E502+E507</f>
        <v>0</v>
      </c>
      <c r="F484" s="54">
        <f t="shared" si="10"/>
        <v>0</v>
      </c>
    </row>
    <row r="485" spans="1:6" ht="24" x14ac:dyDescent="0.2">
      <c r="A485" s="55">
        <v>841</v>
      </c>
      <c r="B485" s="87" t="s">
        <v>974</v>
      </c>
      <c r="C485" s="52" t="s">
        <v>975</v>
      </c>
      <c r="D485" s="53">
        <f>SUM(D486:D489)</f>
        <v>0</v>
      </c>
      <c r="E485" s="53">
        <f>SUM(E486:E489)</f>
        <v>0</v>
      </c>
      <c r="F485" s="54" t="str">
        <f t="shared" si="10"/>
        <v>-</v>
      </c>
    </row>
    <row r="486" spans="1:6" ht="12.75" customHeight="1" x14ac:dyDescent="0.2">
      <c r="A486" s="55">
        <v>8413</v>
      </c>
      <c r="B486" s="87" t="s">
        <v>976</v>
      </c>
      <c r="C486" s="52" t="s">
        <v>977</v>
      </c>
      <c r="D486" s="244">
        <v>0</v>
      </c>
      <c r="E486" s="244">
        <v>0</v>
      </c>
      <c r="F486" s="54" t="str">
        <f t="shared" si="10"/>
        <v>-</v>
      </c>
    </row>
    <row r="487" spans="1:6" ht="12.75" customHeight="1" x14ac:dyDescent="0.2">
      <c r="A487" s="55">
        <v>8414</v>
      </c>
      <c r="B487" s="87" t="s">
        <v>978</v>
      </c>
      <c r="C487" s="52" t="s">
        <v>979</v>
      </c>
      <c r="D487" s="244">
        <v>0</v>
      </c>
      <c r="E487" s="244">
        <v>0</v>
      </c>
      <c r="F487" s="54" t="str">
        <f t="shared" si="10"/>
        <v>-</v>
      </c>
    </row>
    <row r="488" spans="1:6" ht="12.75" customHeight="1" x14ac:dyDescent="0.2">
      <c r="A488" s="55">
        <v>8415</v>
      </c>
      <c r="B488" s="87" t="s">
        <v>980</v>
      </c>
      <c r="C488" s="52" t="s">
        <v>981</v>
      </c>
      <c r="D488" s="244">
        <v>0</v>
      </c>
      <c r="E488" s="244">
        <v>0</v>
      </c>
      <c r="F488" s="54" t="str">
        <f t="shared" si="10"/>
        <v>-</v>
      </c>
    </row>
    <row r="489" spans="1:6" ht="12.75" customHeight="1" x14ac:dyDescent="0.2">
      <c r="A489" s="55">
        <v>8416</v>
      </c>
      <c r="B489" s="87" t="s">
        <v>982</v>
      </c>
      <c r="C489" s="52" t="s">
        <v>983</v>
      </c>
      <c r="D489" s="244">
        <v>0</v>
      </c>
      <c r="E489" s="244">
        <v>0</v>
      </c>
      <c r="F489" s="54" t="str">
        <f t="shared" si="10"/>
        <v>-</v>
      </c>
    </row>
    <row r="490" spans="1:6" ht="24" x14ac:dyDescent="0.2">
      <c r="A490" s="55">
        <v>842</v>
      </c>
      <c r="B490" s="87" t="s">
        <v>984</v>
      </c>
      <c r="C490" s="52" t="s">
        <v>985</v>
      </c>
      <c r="D490" s="53">
        <f>SUM(D491:D493)</f>
        <v>0</v>
      </c>
      <c r="E490" s="53">
        <f>SUM(E491:E493)</f>
        <v>0</v>
      </c>
      <c r="F490" s="54" t="str">
        <f t="shared" si="10"/>
        <v>-</v>
      </c>
    </row>
    <row r="491" spans="1:6" ht="12.75" customHeight="1" x14ac:dyDescent="0.2">
      <c r="A491" s="55">
        <v>8422</v>
      </c>
      <c r="B491" s="87" t="s">
        <v>986</v>
      </c>
      <c r="C491" s="52" t="s">
        <v>987</v>
      </c>
      <c r="D491" s="244">
        <v>0</v>
      </c>
      <c r="E491" s="244">
        <v>0</v>
      </c>
      <c r="F491" s="54" t="str">
        <f t="shared" si="10"/>
        <v>-</v>
      </c>
    </row>
    <row r="492" spans="1:6" ht="12.75" customHeight="1" x14ac:dyDescent="0.2">
      <c r="A492" s="55">
        <v>8423</v>
      </c>
      <c r="B492" s="87" t="s">
        <v>988</v>
      </c>
      <c r="C492" s="52" t="s">
        <v>989</v>
      </c>
      <c r="D492" s="244">
        <v>0</v>
      </c>
      <c r="E492" s="244">
        <v>0</v>
      </c>
      <c r="F492" s="54" t="str">
        <f t="shared" si="10"/>
        <v>-</v>
      </c>
    </row>
    <row r="493" spans="1:6" ht="12.75" customHeight="1" x14ac:dyDescent="0.2">
      <c r="A493" s="55">
        <v>8424</v>
      </c>
      <c r="B493" s="87" t="s">
        <v>990</v>
      </c>
      <c r="C493" s="52" t="s">
        <v>991</v>
      </c>
      <c r="D493" s="244">
        <v>0</v>
      </c>
      <c r="E493" s="244">
        <v>0</v>
      </c>
      <c r="F493" s="54" t="str">
        <f t="shared" si="10"/>
        <v>-</v>
      </c>
    </row>
    <row r="494" spans="1:6" ht="12.75" customHeight="1" x14ac:dyDescent="0.2">
      <c r="A494" s="55">
        <v>843</v>
      </c>
      <c r="B494" s="87" t="s">
        <v>992</v>
      </c>
      <c r="C494" s="52" t="s">
        <v>993</v>
      </c>
      <c r="D494" s="244">
        <v>0</v>
      </c>
      <c r="E494" s="244">
        <v>0</v>
      </c>
      <c r="F494" s="54" t="str">
        <f t="shared" si="10"/>
        <v>-</v>
      </c>
    </row>
    <row r="495" spans="1:6" ht="24" x14ac:dyDescent="0.2">
      <c r="A495" s="55">
        <v>844</v>
      </c>
      <c r="B495" s="87" t="s">
        <v>994</v>
      </c>
      <c r="C495" s="52" t="s">
        <v>995</v>
      </c>
      <c r="D495" s="53">
        <f>SUM(D496:D501)</f>
        <v>0</v>
      </c>
      <c r="E495" s="53">
        <f>SUM(E496:E501)</f>
        <v>0</v>
      </c>
      <c r="F495" s="54" t="str">
        <f t="shared" si="10"/>
        <v>-</v>
      </c>
    </row>
    <row r="496" spans="1:6" ht="12.75" customHeight="1" x14ac:dyDescent="0.2">
      <c r="A496" s="55">
        <v>8443</v>
      </c>
      <c r="B496" s="87" t="s">
        <v>996</v>
      </c>
      <c r="C496" s="52" t="s">
        <v>997</v>
      </c>
      <c r="D496" s="244">
        <v>0</v>
      </c>
      <c r="E496" s="244">
        <v>0</v>
      </c>
      <c r="F496" s="54" t="str">
        <f t="shared" si="10"/>
        <v>-</v>
      </c>
    </row>
    <row r="497" spans="1:6" ht="12.75" customHeight="1" x14ac:dyDescent="0.2">
      <c r="A497" s="55">
        <v>8444</v>
      </c>
      <c r="B497" s="87" t="s">
        <v>998</v>
      </c>
      <c r="C497" s="52" t="s">
        <v>999</v>
      </c>
      <c r="D497" s="244">
        <v>0</v>
      </c>
      <c r="E497" s="244">
        <v>0</v>
      </c>
      <c r="F497" s="54" t="str">
        <f t="shared" si="10"/>
        <v>-</v>
      </c>
    </row>
    <row r="498" spans="1:6" ht="24" x14ac:dyDescent="0.2">
      <c r="A498" s="55">
        <v>8445</v>
      </c>
      <c r="B498" s="87" t="s">
        <v>1000</v>
      </c>
      <c r="C498" s="52" t="s">
        <v>1001</v>
      </c>
      <c r="D498" s="244">
        <v>0</v>
      </c>
      <c r="E498" s="244">
        <v>0</v>
      </c>
      <c r="F498" s="54" t="str">
        <f t="shared" si="10"/>
        <v>-</v>
      </c>
    </row>
    <row r="499" spans="1:6" ht="12.75" customHeight="1" x14ac:dyDescent="0.2">
      <c r="A499" s="55">
        <v>8446</v>
      </c>
      <c r="B499" s="87" t="s">
        <v>1002</v>
      </c>
      <c r="C499" s="52" t="s">
        <v>1003</v>
      </c>
      <c r="D499" s="244">
        <v>0</v>
      </c>
      <c r="E499" s="244">
        <v>0</v>
      </c>
      <c r="F499" s="54" t="str">
        <f t="shared" si="10"/>
        <v>-</v>
      </c>
    </row>
    <row r="500" spans="1:6" ht="12.75" customHeight="1" x14ac:dyDescent="0.2">
      <c r="A500" s="55">
        <v>8447</v>
      </c>
      <c r="B500" s="87" t="s">
        <v>1004</v>
      </c>
      <c r="C500" s="52" t="s">
        <v>1005</v>
      </c>
      <c r="D500" s="244">
        <v>0</v>
      </c>
      <c r="E500" s="244">
        <v>0</v>
      </c>
      <c r="F500" s="54" t="str">
        <f t="shared" si="10"/>
        <v>-</v>
      </c>
    </row>
    <row r="501" spans="1:6" ht="12.75" customHeight="1" x14ac:dyDescent="0.2">
      <c r="A501" s="55">
        <v>8448</v>
      </c>
      <c r="B501" s="87" t="s">
        <v>1006</v>
      </c>
      <c r="C501" s="52" t="s">
        <v>1007</v>
      </c>
      <c r="D501" s="244">
        <v>0</v>
      </c>
      <c r="E501" s="244">
        <v>0</v>
      </c>
      <c r="F501" s="54" t="str">
        <f t="shared" si="10"/>
        <v>-</v>
      </c>
    </row>
    <row r="502" spans="1:6" ht="24" x14ac:dyDescent="0.2">
      <c r="A502" s="55">
        <v>845</v>
      </c>
      <c r="B502" s="234" t="s">
        <v>1008</v>
      </c>
      <c r="C502" s="52" t="s">
        <v>1009</v>
      </c>
      <c r="D502" s="53">
        <f>SUM(D503:D506)</f>
        <v>8780</v>
      </c>
      <c r="E502" s="53">
        <f>SUM(E503:E506)</f>
        <v>0</v>
      </c>
      <c r="F502" s="54">
        <f t="shared" si="10"/>
        <v>0</v>
      </c>
    </row>
    <row r="503" spans="1:6" ht="12.75" customHeight="1" x14ac:dyDescent="0.2">
      <c r="A503" s="55">
        <v>8453</v>
      </c>
      <c r="B503" s="87" t="s">
        <v>1010</v>
      </c>
      <c r="C503" s="52" t="s">
        <v>1011</v>
      </c>
      <c r="D503" s="244">
        <v>8780</v>
      </c>
      <c r="E503" s="244">
        <v>0</v>
      </c>
      <c r="F503" s="54">
        <f t="shared" si="10"/>
        <v>0</v>
      </c>
    </row>
    <row r="504" spans="1:6" ht="12.75" customHeight="1" x14ac:dyDescent="0.2">
      <c r="A504" s="55">
        <v>8454</v>
      </c>
      <c r="B504" s="87" t="s">
        <v>1012</v>
      </c>
      <c r="C504" s="52" t="s">
        <v>1013</v>
      </c>
      <c r="D504" s="244">
        <v>0</v>
      </c>
      <c r="E504" s="244">
        <v>0</v>
      </c>
      <c r="F504" s="54" t="str">
        <f t="shared" si="10"/>
        <v>-</v>
      </c>
    </row>
    <row r="505" spans="1:6" ht="12.75" customHeight="1" x14ac:dyDescent="0.2">
      <c r="A505" s="55">
        <v>8455</v>
      </c>
      <c r="B505" s="87" t="s">
        <v>1014</v>
      </c>
      <c r="C505" s="52" t="s">
        <v>1015</v>
      </c>
      <c r="D505" s="244">
        <v>0</v>
      </c>
      <c r="E505" s="244">
        <v>0</v>
      </c>
      <c r="F505" s="54" t="str">
        <f t="shared" si="10"/>
        <v>-</v>
      </c>
    </row>
    <row r="506" spans="1:6" ht="12.75" customHeight="1" x14ac:dyDescent="0.2">
      <c r="A506" s="55">
        <v>8456</v>
      </c>
      <c r="B506" s="87" t="s">
        <v>1016</v>
      </c>
      <c r="C506" s="52" t="s">
        <v>1017</v>
      </c>
      <c r="D506" s="244">
        <v>0</v>
      </c>
      <c r="E506" s="244">
        <v>0</v>
      </c>
      <c r="F506" s="54" t="str">
        <f t="shared" si="10"/>
        <v>-</v>
      </c>
    </row>
    <row r="507" spans="1:6" ht="12.75" customHeight="1" x14ac:dyDescent="0.2">
      <c r="A507" s="55">
        <v>847</v>
      </c>
      <c r="B507" s="87" t="s">
        <v>1018</v>
      </c>
      <c r="C507" s="52" t="s">
        <v>1019</v>
      </c>
      <c r="D507" s="53">
        <f>SUM(D508:D514)</f>
        <v>0</v>
      </c>
      <c r="E507" s="53">
        <f>SUM(E508:E514)</f>
        <v>0</v>
      </c>
      <c r="F507" s="54" t="str">
        <f t="shared" si="10"/>
        <v>-</v>
      </c>
    </row>
    <row r="508" spans="1:6" ht="12.75" customHeight="1" x14ac:dyDescent="0.2">
      <c r="A508" s="55">
        <v>8471</v>
      </c>
      <c r="B508" s="87" t="s">
        <v>1020</v>
      </c>
      <c r="C508" s="52" t="s">
        <v>1021</v>
      </c>
      <c r="D508" s="244">
        <v>0</v>
      </c>
      <c r="E508" s="244">
        <v>0</v>
      </c>
      <c r="F508" s="54" t="str">
        <f t="shared" si="10"/>
        <v>-</v>
      </c>
    </row>
    <row r="509" spans="1:6" ht="12.75" customHeight="1" x14ac:dyDescent="0.2">
      <c r="A509" s="55">
        <v>8472</v>
      </c>
      <c r="B509" s="87" t="s">
        <v>1022</v>
      </c>
      <c r="C509" s="52" t="s">
        <v>1023</v>
      </c>
      <c r="D509" s="244">
        <v>0</v>
      </c>
      <c r="E509" s="244">
        <v>0</v>
      </c>
      <c r="F509" s="54" t="str">
        <f t="shared" si="10"/>
        <v>-</v>
      </c>
    </row>
    <row r="510" spans="1:6" ht="12.75" customHeight="1" x14ac:dyDescent="0.2">
      <c r="A510" s="55">
        <v>8473</v>
      </c>
      <c r="B510" s="87" t="s">
        <v>1024</v>
      </c>
      <c r="C510" s="52" t="s">
        <v>1025</v>
      </c>
      <c r="D510" s="244">
        <v>0</v>
      </c>
      <c r="E510" s="244">
        <v>0</v>
      </c>
      <c r="F510" s="54" t="str">
        <f t="shared" si="10"/>
        <v>-</v>
      </c>
    </row>
    <row r="511" spans="1:6" ht="12.75" customHeight="1" x14ac:dyDescent="0.2">
      <c r="A511" s="55">
        <v>8474</v>
      </c>
      <c r="B511" s="87" t="s">
        <v>1026</v>
      </c>
      <c r="C511" s="52" t="s">
        <v>1027</v>
      </c>
      <c r="D511" s="244">
        <v>0</v>
      </c>
      <c r="E511" s="244">
        <v>0</v>
      </c>
      <c r="F511" s="54" t="str">
        <f t="shared" si="10"/>
        <v>-</v>
      </c>
    </row>
    <row r="512" spans="1:6" ht="12.75" customHeight="1" x14ac:dyDescent="0.2">
      <c r="A512" s="55">
        <v>8475</v>
      </c>
      <c r="B512" s="87" t="s">
        <v>1028</v>
      </c>
      <c r="C512" s="52" t="s">
        <v>1029</v>
      </c>
      <c r="D512" s="244">
        <v>0</v>
      </c>
      <c r="E512" s="244">
        <v>0</v>
      </c>
      <c r="F512" s="54" t="str">
        <f t="shared" si="10"/>
        <v>-</v>
      </c>
    </row>
    <row r="513" spans="1:6" ht="12.75" customHeight="1" x14ac:dyDescent="0.2">
      <c r="A513" s="55">
        <v>8476</v>
      </c>
      <c r="B513" s="87" t="s">
        <v>1030</v>
      </c>
      <c r="C513" s="52" t="s">
        <v>1031</v>
      </c>
      <c r="D513" s="244">
        <v>0</v>
      </c>
      <c r="E513" s="244">
        <v>0</v>
      </c>
      <c r="F513" s="54" t="str">
        <f t="shared" si="10"/>
        <v>-</v>
      </c>
    </row>
    <row r="514" spans="1:6" ht="24" x14ac:dyDescent="0.2">
      <c r="A514" s="55" t="s">
        <v>1032</v>
      </c>
      <c r="B514" s="87" t="s">
        <v>1033</v>
      </c>
      <c r="C514" s="52" t="s">
        <v>1032</v>
      </c>
      <c r="D514" s="244">
        <v>0</v>
      </c>
      <c r="E514" s="244">
        <v>0</v>
      </c>
      <c r="F514" s="54" t="str">
        <f t="shared" si="10"/>
        <v>-</v>
      </c>
    </row>
    <row r="515" spans="1:6" ht="12.75" customHeight="1" x14ac:dyDescent="0.2">
      <c r="A515" s="55">
        <v>85</v>
      </c>
      <c r="B515" s="87" t="s">
        <v>1034</v>
      </c>
      <c r="C515" s="52" t="s">
        <v>1035</v>
      </c>
      <c r="D515" s="53">
        <f>D516+D519+D522+D525</f>
        <v>0</v>
      </c>
      <c r="E515" s="53">
        <f>E516+E519+E522+E525</f>
        <v>0</v>
      </c>
      <c r="F515" s="54" t="str">
        <f t="shared" si="10"/>
        <v>-</v>
      </c>
    </row>
    <row r="516" spans="1:6" ht="12.75" customHeight="1" x14ac:dyDescent="0.2">
      <c r="A516" s="55">
        <v>851</v>
      </c>
      <c r="B516" s="87" t="s">
        <v>1036</v>
      </c>
      <c r="C516" s="52" t="s">
        <v>1037</v>
      </c>
      <c r="D516" s="53">
        <f>SUM(D517:D518)</f>
        <v>0</v>
      </c>
      <c r="E516" s="53">
        <f>SUM(E517:E518)</f>
        <v>0</v>
      </c>
      <c r="F516" s="54" t="str">
        <f t="shared" si="10"/>
        <v>-</v>
      </c>
    </row>
    <row r="517" spans="1:6" ht="12.75" customHeight="1" x14ac:dyDescent="0.2">
      <c r="A517" s="55">
        <v>8511</v>
      </c>
      <c r="B517" s="87" t="s">
        <v>1038</v>
      </c>
      <c r="C517" s="52" t="s">
        <v>1039</v>
      </c>
      <c r="D517" s="244">
        <v>0</v>
      </c>
      <c r="E517" s="244">
        <v>0</v>
      </c>
      <c r="F517" s="54" t="str">
        <f t="shared" si="10"/>
        <v>-</v>
      </c>
    </row>
    <row r="518" spans="1:6" ht="12.75" customHeight="1" x14ac:dyDescent="0.2">
      <c r="A518" s="55">
        <v>8512</v>
      </c>
      <c r="B518" s="87" t="s">
        <v>1040</v>
      </c>
      <c r="C518" s="52" t="s">
        <v>1041</v>
      </c>
      <c r="D518" s="244">
        <v>0</v>
      </c>
      <c r="E518" s="244">
        <v>0</v>
      </c>
      <c r="F518" s="54" t="str">
        <f t="shared" si="10"/>
        <v>-</v>
      </c>
    </row>
    <row r="519" spans="1:6" ht="12.75" customHeight="1" x14ac:dyDescent="0.2">
      <c r="A519" s="55">
        <v>852</v>
      </c>
      <c r="B519" s="87" t="s">
        <v>1042</v>
      </c>
      <c r="C519" s="52" t="s">
        <v>1043</v>
      </c>
      <c r="D519" s="53">
        <f>SUM(D520:D521)</f>
        <v>0</v>
      </c>
      <c r="E519" s="53">
        <f>SUM(E520:E521)</f>
        <v>0</v>
      </c>
      <c r="F519" s="54" t="str">
        <f t="shared" si="10"/>
        <v>-</v>
      </c>
    </row>
    <row r="520" spans="1:6" ht="12.75" customHeight="1" x14ac:dyDescent="0.2">
      <c r="A520" s="55">
        <v>8521</v>
      </c>
      <c r="B520" s="87" t="s">
        <v>1044</v>
      </c>
      <c r="C520" s="52" t="s">
        <v>1045</v>
      </c>
      <c r="D520" s="244">
        <v>0</v>
      </c>
      <c r="E520" s="244">
        <v>0</v>
      </c>
      <c r="F520" s="54" t="str">
        <f t="shared" si="10"/>
        <v>-</v>
      </c>
    </row>
    <row r="521" spans="1:6" ht="12.75" customHeight="1" x14ac:dyDescent="0.2">
      <c r="A521" s="55">
        <v>8522</v>
      </c>
      <c r="B521" s="87" t="s">
        <v>1046</v>
      </c>
      <c r="C521" s="52" t="s">
        <v>1047</v>
      </c>
      <c r="D521" s="244">
        <v>0</v>
      </c>
      <c r="E521" s="244">
        <v>0</v>
      </c>
      <c r="F521" s="54" t="str">
        <f t="shared" si="10"/>
        <v>-</v>
      </c>
    </row>
    <row r="522" spans="1:6" ht="12.75" customHeight="1" x14ac:dyDescent="0.2">
      <c r="A522" s="55">
        <v>853</v>
      </c>
      <c r="B522" s="87" t="s">
        <v>1048</v>
      </c>
      <c r="C522" s="52" t="s">
        <v>1049</v>
      </c>
      <c r="D522" s="53">
        <f>SUM(D523:D524)</f>
        <v>0</v>
      </c>
      <c r="E522" s="53">
        <f>SUM(E523:E524)</f>
        <v>0</v>
      </c>
      <c r="F522" s="54" t="str">
        <f t="shared" si="10"/>
        <v>-</v>
      </c>
    </row>
    <row r="523" spans="1:6" ht="12.75" customHeight="1" x14ac:dyDescent="0.2">
      <c r="A523" s="55">
        <v>8531</v>
      </c>
      <c r="B523" s="87" t="s">
        <v>1050</v>
      </c>
      <c r="C523" s="52" t="s">
        <v>1051</v>
      </c>
      <c r="D523" s="244">
        <v>0</v>
      </c>
      <c r="E523" s="244">
        <v>0</v>
      </c>
      <c r="F523" s="54" t="str">
        <f t="shared" si="10"/>
        <v>-</v>
      </c>
    </row>
    <row r="524" spans="1:6" ht="12.75" customHeight="1" x14ac:dyDescent="0.2">
      <c r="A524" s="55">
        <v>8532</v>
      </c>
      <c r="B524" s="87" t="s">
        <v>1052</v>
      </c>
      <c r="C524" s="52" t="s">
        <v>1053</v>
      </c>
      <c r="D524" s="244">
        <v>0</v>
      </c>
      <c r="E524" s="244">
        <v>0</v>
      </c>
      <c r="F524" s="54" t="str">
        <f t="shared" si="10"/>
        <v>-</v>
      </c>
    </row>
    <row r="525" spans="1:6" ht="12.75" customHeight="1" x14ac:dyDescent="0.2">
      <c r="A525" s="55">
        <v>854</v>
      </c>
      <c r="B525" s="87" t="s">
        <v>1054</v>
      </c>
      <c r="C525" s="52" t="s">
        <v>1055</v>
      </c>
      <c r="D525" s="53">
        <f>SUM(D526:D527)</f>
        <v>0</v>
      </c>
      <c r="E525" s="53">
        <f>SUM(E526:E527)</f>
        <v>0</v>
      </c>
      <c r="F525" s="54" t="str">
        <f t="shared" si="10"/>
        <v>-</v>
      </c>
    </row>
    <row r="526" spans="1:6" ht="12.75" customHeight="1" x14ac:dyDescent="0.2">
      <c r="A526" s="55">
        <v>8541</v>
      </c>
      <c r="B526" s="87" t="s">
        <v>1056</v>
      </c>
      <c r="C526" s="52" t="s">
        <v>1057</v>
      </c>
      <c r="D526" s="244">
        <v>0</v>
      </c>
      <c r="E526" s="244">
        <v>0</v>
      </c>
      <c r="F526" s="54" t="str">
        <f t="shared" si="10"/>
        <v>-</v>
      </c>
    </row>
    <row r="527" spans="1:6" ht="12.75" customHeight="1" x14ac:dyDescent="0.2">
      <c r="A527" s="55">
        <v>8542</v>
      </c>
      <c r="B527" s="87" t="s">
        <v>1058</v>
      </c>
      <c r="C527" s="52" t="s">
        <v>1059</v>
      </c>
      <c r="D527" s="244">
        <v>0</v>
      </c>
      <c r="E527" s="244">
        <v>0</v>
      </c>
      <c r="F527" s="54" t="str">
        <f t="shared" si="10"/>
        <v>-</v>
      </c>
    </row>
    <row r="528" spans="1:6" ht="12.75" customHeight="1" x14ac:dyDescent="0.2">
      <c r="A528" s="55">
        <v>5</v>
      </c>
      <c r="B528" s="87" t="s">
        <v>1060</v>
      </c>
      <c r="C528" s="52" t="s">
        <v>1061</v>
      </c>
      <c r="D528" s="53">
        <f>D529+D567+D580+D593+D625</f>
        <v>314059</v>
      </c>
      <c r="E528" s="53">
        <f>E529+E567+E580+E593+E625</f>
        <v>1847353.79</v>
      </c>
      <c r="F528" s="54">
        <f t="shared" si="10"/>
        <v>588.21870731295712</v>
      </c>
    </row>
    <row r="529" spans="1:6" ht="24" x14ac:dyDescent="0.2">
      <c r="A529" s="55">
        <v>51</v>
      </c>
      <c r="B529" s="87" t="s">
        <v>1062</v>
      </c>
      <c r="C529" s="52" t="s">
        <v>1063</v>
      </c>
      <c r="D529" s="53">
        <f>D530+D535+D538+D542+D543+D550+D555+D563</f>
        <v>150000</v>
      </c>
      <c r="E529" s="53">
        <f>E530+E535+E538+E542+E543+E550+E555+E563</f>
        <v>1677940.79</v>
      </c>
      <c r="F529" s="54">
        <f t="shared" si="10"/>
        <v>1118.6271933333335</v>
      </c>
    </row>
    <row r="530" spans="1:6" ht="24" x14ac:dyDescent="0.2">
      <c r="A530" s="55">
        <v>511</v>
      </c>
      <c r="B530" s="87" t="s">
        <v>1064</v>
      </c>
      <c r="C530" s="52" t="s">
        <v>1065</v>
      </c>
      <c r="D530" s="53">
        <f>SUM(D531:D534)</f>
        <v>0</v>
      </c>
      <c r="E530" s="53">
        <f>SUM(E531:E534)</f>
        <v>0</v>
      </c>
      <c r="F530" s="54" t="str">
        <f t="shared" si="10"/>
        <v>-</v>
      </c>
    </row>
    <row r="531" spans="1:6" ht="12.75" customHeight="1" x14ac:dyDescent="0.2">
      <c r="A531" s="55">
        <v>5113</v>
      </c>
      <c r="B531" s="87" t="s">
        <v>1066</v>
      </c>
      <c r="C531" s="52" t="s">
        <v>1067</v>
      </c>
      <c r="D531" s="244">
        <v>0</v>
      </c>
      <c r="E531" s="244">
        <v>0</v>
      </c>
      <c r="F531" s="54" t="str">
        <f t="shared" si="10"/>
        <v>-</v>
      </c>
    </row>
    <row r="532" spans="1:6" ht="12.75" customHeight="1" x14ac:dyDescent="0.2">
      <c r="A532" s="55">
        <v>5114</v>
      </c>
      <c r="B532" s="87" t="s">
        <v>1068</v>
      </c>
      <c r="C532" s="52" t="s">
        <v>1069</v>
      </c>
      <c r="D532" s="244">
        <v>0</v>
      </c>
      <c r="E532" s="244">
        <v>0</v>
      </c>
      <c r="F532" s="54" t="str">
        <f t="shared" si="10"/>
        <v>-</v>
      </c>
    </row>
    <row r="533" spans="1:6" ht="12.75" customHeight="1" x14ac:dyDescent="0.2">
      <c r="A533" s="55">
        <v>5115</v>
      </c>
      <c r="B533" s="87" t="s">
        <v>1070</v>
      </c>
      <c r="C533" s="52" t="s">
        <v>1071</v>
      </c>
      <c r="D533" s="244">
        <v>0</v>
      </c>
      <c r="E533" s="244">
        <v>0</v>
      </c>
      <c r="F533" s="54" t="str">
        <f t="shared" si="10"/>
        <v>-</v>
      </c>
    </row>
    <row r="534" spans="1:6" ht="12.75" customHeight="1" x14ac:dyDescent="0.2">
      <c r="A534" s="55">
        <v>5116</v>
      </c>
      <c r="B534" s="87" t="s">
        <v>1072</v>
      </c>
      <c r="C534" s="52" t="s">
        <v>1073</v>
      </c>
      <c r="D534" s="244">
        <v>0</v>
      </c>
      <c r="E534" s="244">
        <v>0</v>
      </c>
      <c r="F534" s="54" t="str">
        <f t="shared" si="10"/>
        <v>-</v>
      </c>
    </row>
    <row r="535" spans="1:6" ht="24" x14ac:dyDescent="0.2">
      <c r="A535" s="55">
        <v>512</v>
      </c>
      <c r="B535" s="234" t="s">
        <v>1074</v>
      </c>
      <c r="C535" s="52" t="s">
        <v>1075</v>
      </c>
      <c r="D535" s="53">
        <f>SUM(D536:D537)</f>
        <v>0</v>
      </c>
      <c r="E535" s="53">
        <f>SUM(E536:E537)</f>
        <v>1677940.79</v>
      </c>
      <c r="F535" s="54" t="str">
        <f t="shared" si="10"/>
        <v>-</v>
      </c>
    </row>
    <row r="536" spans="1:6" ht="24" x14ac:dyDescent="0.2">
      <c r="A536" s="55">
        <v>5121</v>
      </c>
      <c r="B536" s="87" t="s">
        <v>1076</v>
      </c>
      <c r="C536" s="52" t="s">
        <v>1077</v>
      </c>
      <c r="D536" s="244">
        <v>0</v>
      </c>
      <c r="E536" s="244">
        <v>1677940.79</v>
      </c>
      <c r="F536" s="54" t="str">
        <f t="shared" si="10"/>
        <v>-</v>
      </c>
    </row>
    <row r="537" spans="1:6" ht="24" x14ac:dyDescent="0.2">
      <c r="A537" s="55">
        <v>5122</v>
      </c>
      <c r="B537" s="87" t="s">
        <v>1078</v>
      </c>
      <c r="C537" s="52" t="s">
        <v>1079</v>
      </c>
      <c r="D537" s="244">
        <v>0</v>
      </c>
      <c r="E537" s="244">
        <v>0</v>
      </c>
      <c r="F537" s="54" t="str">
        <f t="shared" si="10"/>
        <v>-</v>
      </c>
    </row>
    <row r="538" spans="1:6" ht="24" x14ac:dyDescent="0.2">
      <c r="A538" s="55">
        <v>513</v>
      </c>
      <c r="B538" s="87" t="s">
        <v>1080</v>
      </c>
      <c r="C538" s="52" t="s">
        <v>1081</v>
      </c>
      <c r="D538" s="53">
        <f>SUM(D539:D541)</f>
        <v>0</v>
      </c>
      <c r="E538" s="53">
        <f>SUM(E539:E541)</f>
        <v>0</v>
      </c>
      <c r="F538" s="54" t="str">
        <f t="shared" si="10"/>
        <v>-</v>
      </c>
    </row>
    <row r="539" spans="1:6" ht="12.75" customHeight="1" x14ac:dyDescent="0.2">
      <c r="A539" s="55">
        <v>5132</v>
      </c>
      <c r="B539" s="87" t="s">
        <v>1082</v>
      </c>
      <c r="C539" s="52" t="s">
        <v>1083</v>
      </c>
      <c r="D539" s="244">
        <v>0</v>
      </c>
      <c r="E539" s="244">
        <v>0</v>
      </c>
      <c r="F539" s="54" t="str">
        <f t="shared" si="10"/>
        <v>-</v>
      </c>
    </row>
    <row r="540" spans="1:6" ht="12.75" customHeight="1" x14ac:dyDescent="0.2">
      <c r="A540" s="62">
        <v>5133</v>
      </c>
      <c r="B540" s="87" t="s">
        <v>1084</v>
      </c>
      <c r="C540" s="63" t="s">
        <v>1085</v>
      </c>
      <c r="D540" s="244">
        <v>0</v>
      </c>
      <c r="E540" s="244">
        <v>0</v>
      </c>
      <c r="F540" s="54" t="str">
        <f t="shared" si="10"/>
        <v>-</v>
      </c>
    </row>
    <row r="541" spans="1:6" ht="12.75" customHeight="1" x14ac:dyDescent="0.2">
      <c r="A541" s="62">
        <v>5134</v>
      </c>
      <c r="B541" s="87" t="s">
        <v>1086</v>
      </c>
      <c r="C541" s="63" t="s">
        <v>1087</v>
      </c>
      <c r="D541" s="244">
        <v>0</v>
      </c>
      <c r="E541" s="244">
        <v>0</v>
      </c>
      <c r="F541" s="54" t="str">
        <f t="shared" si="10"/>
        <v>-</v>
      </c>
    </row>
    <row r="542" spans="1:6" ht="12.75" customHeight="1" x14ac:dyDescent="0.2">
      <c r="A542" s="55">
        <v>514</v>
      </c>
      <c r="B542" s="234" t="s">
        <v>1088</v>
      </c>
      <c r="C542" s="52" t="s">
        <v>1089</v>
      </c>
      <c r="D542" s="244">
        <v>0</v>
      </c>
      <c r="E542" s="244">
        <v>0</v>
      </c>
      <c r="F542" s="54" t="str">
        <f t="shared" si="10"/>
        <v>-</v>
      </c>
    </row>
    <row r="543" spans="1:6" ht="24" x14ac:dyDescent="0.2">
      <c r="A543" s="55">
        <v>515</v>
      </c>
      <c r="B543" s="87" t="s">
        <v>1090</v>
      </c>
      <c r="C543" s="52" t="s">
        <v>1091</v>
      </c>
      <c r="D543" s="53">
        <f>SUM(D544:D549)</f>
        <v>0</v>
      </c>
      <c r="E543" s="53">
        <f>SUM(E544:E549)</f>
        <v>0</v>
      </c>
      <c r="F543" s="54" t="str">
        <f t="shared" si="10"/>
        <v>-</v>
      </c>
    </row>
    <row r="544" spans="1:6" ht="12.75" customHeight="1" x14ac:dyDescent="0.2">
      <c r="A544" s="55">
        <v>5153</v>
      </c>
      <c r="B544" s="87" t="s">
        <v>1092</v>
      </c>
      <c r="C544" s="52" t="s">
        <v>1093</v>
      </c>
      <c r="D544" s="244">
        <v>0</v>
      </c>
      <c r="E544" s="244">
        <v>0</v>
      </c>
      <c r="F544" s="54" t="str">
        <f t="shared" si="10"/>
        <v>-</v>
      </c>
    </row>
    <row r="545" spans="1:6" ht="12.75" customHeight="1" x14ac:dyDescent="0.2">
      <c r="A545" s="55">
        <v>5154</v>
      </c>
      <c r="B545" s="87" t="s">
        <v>1094</v>
      </c>
      <c r="C545" s="52" t="s">
        <v>1095</v>
      </c>
      <c r="D545" s="244">
        <v>0</v>
      </c>
      <c r="E545" s="244">
        <v>0</v>
      </c>
      <c r="F545" s="54" t="str">
        <f t="shared" si="10"/>
        <v>-</v>
      </c>
    </row>
    <row r="546" spans="1:6" ht="24" x14ac:dyDescent="0.2">
      <c r="A546" s="55">
        <v>5155</v>
      </c>
      <c r="B546" s="87" t="s">
        <v>1096</v>
      </c>
      <c r="C546" s="52" t="s">
        <v>1097</v>
      </c>
      <c r="D546" s="244">
        <v>0</v>
      </c>
      <c r="E546" s="244">
        <v>0</v>
      </c>
      <c r="F546" s="54" t="str">
        <f t="shared" si="10"/>
        <v>-</v>
      </c>
    </row>
    <row r="547" spans="1:6" ht="12.75" customHeight="1" x14ac:dyDescent="0.2">
      <c r="A547" s="55">
        <v>5156</v>
      </c>
      <c r="B547" s="87" t="s">
        <v>1098</v>
      </c>
      <c r="C547" s="52" t="s">
        <v>1099</v>
      </c>
      <c r="D547" s="244">
        <v>0</v>
      </c>
      <c r="E547" s="244">
        <v>0</v>
      </c>
      <c r="F547" s="54" t="str">
        <f t="shared" si="10"/>
        <v>-</v>
      </c>
    </row>
    <row r="548" spans="1:6" ht="12.75" customHeight="1" x14ac:dyDescent="0.2">
      <c r="A548" s="55">
        <v>5157</v>
      </c>
      <c r="B548" s="87" t="s">
        <v>1100</v>
      </c>
      <c r="C548" s="52" t="s">
        <v>1101</v>
      </c>
      <c r="D548" s="244">
        <v>0</v>
      </c>
      <c r="E548" s="244">
        <v>0</v>
      </c>
      <c r="F548" s="54" t="str">
        <f t="shared" si="10"/>
        <v>-</v>
      </c>
    </row>
    <row r="549" spans="1:6" ht="12.75" customHeight="1" x14ac:dyDescent="0.2">
      <c r="A549" s="55">
        <v>5158</v>
      </c>
      <c r="B549" s="87" t="s">
        <v>1102</v>
      </c>
      <c r="C549" s="52" t="s">
        <v>1103</v>
      </c>
      <c r="D549" s="244">
        <v>0</v>
      </c>
      <c r="E549" s="244">
        <v>0</v>
      </c>
      <c r="F549" s="54" t="str">
        <f t="shared" si="10"/>
        <v>-</v>
      </c>
    </row>
    <row r="550" spans="1:6" ht="24" x14ac:dyDescent="0.2">
      <c r="A550" s="55">
        <v>516</v>
      </c>
      <c r="B550" s="234" t="s">
        <v>1104</v>
      </c>
      <c r="C550" s="52" t="s">
        <v>1105</v>
      </c>
      <c r="D550" s="53">
        <f>SUM(D551:D554)</f>
        <v>0</v>
      </c>
      <c r="E550" s="53">
        <f>SUM(E551:E554)</f>
        <v>0</v>
      </c>
      <c r="F550" s="54" t="str">
        <f t="shared" si="10"/>
        <v>-</v>
      </c>
    </row>
    <row r="551" spans="1:6" ht="12.75" customHeight="1" x14ac:dyDescent="0.2">
      <c r="A551" s="55">
        <v>5163</v>
      </c>
      <c r="B551" s="87" t="s">
        <v>1106</v>
      </c>
      <c r="C551" s="52" t="s">
        <v>1107</v>
      </c>
      <c r="D551" s="244">
        <v>0</v>
      </c>
      <c r="E551" s="244">
        <v>0</v>
      </c>
      <c r="F551" s="54" t="str">
        <f t="shared" si="10"/>
        <v>-</v>
      </c>
    </row>
    <row r="552" spans="1:6" ht="12.75" customHeight="1" x14ac:dyDescent="0.2">
      <c r="A552" s="55">
        <v>5164</v>
      </c>
      <c r="B552" s="87" t="s">
        <v>1108</v>
      </c>
      <c r="C552" s="52" t="s">
        <v>1109</v>
      </c>
      <c r="D552" s="244">
        <v>0</v>
      </c>
      <c r="E552" s="244">
        <v>0</v>
      </c>
      <c r="F552" s="54" t="str">
        <f t="shared" si="10"/>
        <v>-</v>
      </c>
    </row>
    <row r="553" spans="1:6" ht="12.75" customHeight="1" x14ac:dyDescent="0.2">
      <c r="A553" s="55">
        <v>5165</v>
      </c>
      <c r="B553" s="87" t="s">
        <v>1110</v>
      </c>
      <c r="C553" s="52" t="s">
        <v>1111</v>
      </c>
      <c r="D553" s="244">
        <v>0</v>
      </c>
      <c r="E553" s="244">
        <v>0</v>
      </c>
      <c r="F553" s="54" t="str">
        <f t="shared" si="10"/>
        <v>-</v>
      </c>
    </row>
    <row r="554" spans="1:6" ht="12.75" customHeight="1" x14ac:dyDescent="0.2">
      <c r="A554" s="55">
        <v>5166</v>
      </c>
      <c r="B554" s="87" t="s">
        <v>1112</v>
      </c>
      <c r="C554" s="52" t="s">
        <v>1113</v>
      </c>
      <c r="D554" s="244">
        <v>0</v>
      </c>
      <c r="E554" s="244">
        <v>0</v>
      </c>
      <c r="F554" s="54" t="str">
        <f t="shared" si="10"/>
        <v>-</v>
      </c>
    </row>
    <row r="555" spans="1:6" ht="12.75" customHeight="1" x14ac:dyDescent="0.2">
      <c r="A555" s="55">
        <v>517</v>
      </c>
      <c r="B555" s="87" t="s">
        <v>1114</v>
      </c>
      <c r="C555" s="52" t="s">
        <v>1115</v>
      </c>
      <c r="D555" s="53">
        <f>SUM(D556:D562)</f>
        <v>0</v>
      </c>
      <c r="E555" s="53">
        <f>SUM(E556:E562)</f>
        <v>0</v>
      </c>
      <c r="F555" s="54" t="str">
        <f t="shared" si="10"/>
        <v>-</v>
      </c>
    </row>
    <row r="556" spans="1:6" ht="12.75" customHeight="1" x14ac:dyDescent="0.2">
      <c r="A556" s="55">
        <v>5171</v>
      </c>
      <c r="B556" s="87" t="s">
        <v>1116</v>
      </c>
      <c r="C556" s="52" t="s">
        <v>1117</v>
      </c>
      <c r="D556" s="244">
        <v>0</v>
      </c>
      <c r="E556" s="244">
        <v>0</v>
      </c>
      <c r="F556" s="54" t="str">
        <f t="shared" si="10"/>
        <v>-</v>
      </c>
    </row>
    <row r="557" spans="1:6" ht="12.75" customHeight="1" x14ac:dyDescent="0.2">
      <c r="A557" s="55">
        <v>5172</v>
      </c>
      <c r="B557" s="87" t="s">
        <v>1118</v>
      </c>
      <c r="C557" s="52" t="s">
        <v>1119</v>
      </c>
      <c r="D557" s="244">
        <v>0</v>
      </c>
      <c r="E557" s="244">
        <v>0</v>
      </c>
      <c r="F557" s="54" t="str">
        <f t="shared" si="10"/>
        <v>-</v>
      </c>
    </row>
    <row r="558" spans="1:6" ht="12.75" customHeight="1" x14ac:dyDescent="0.2">
      <c r="A558" s="55">
        <v>5173</v>
      </c>
      <c r="B558" s="87" t="s">
        <v>1120</v>
      </c>
      <c r="C558" s="52" t="s">
        <v>1121</v>
      </c>
      <c r="D558" s="244">
        <v>0</v>
      </c>
      <c r="E558" s="244">
        <v>0</v>
      </c>
      <c r="F558" s="54" t="str">
        <f t="shared" si="10"/>
        <v>-</v>
      </c>
    </row>
    <row r="559" spans="1:6" ht="12.75" customHeight="1" x14ac:dyDescent="0.2">
      <c r="A559" s="55">
        <v>5174</v>
      </c>
      <c r="B559" s="87" t="s">
        <v>1122</v>
      </c>
      <c r="C559" s="52" t="s">
        <v>1123</v>
      </c>
      <c r="D559" s="244">
        <v>0</v>
      </c>
      <c r="E559" s="244">
        <v>0</v>
      </c>
      <c r="F559" s="54" t="str">
        <f t="shared" si="10"/>
        <v>-</v>
      </c>
    </row>
    <row r="560" spans="1:6" ht="12.75" customHeight="1" x14ac:dyDescent="0.2">
      <c r="A560" s="55">
        <v>5175</v>
      </c>
      <c r="B560" s="87" t="s">
        <v>1124</v>
      </c>
      <c r="C560" s="52" t="s">
        <v>1125</v>
      </c>
      <c r="D560" s="244">
        <v>0</v>
      </c>
      <c r="E560" s="244">
        <v>0</v>
      </c>
      <c r="F560" s="54" t="str">
        <f t="shared" si="10"/>
        <v>-</v>
      </c>
    </row>
    <row r="561" spans="1:6" ht="12.75" customHeight="1" x14ac:dyDescent="0.2">
      <c r="A561" s="55">
        <v>5176</v>
      </c>
      <c r="B561" s="87" t="s">
        <v>1126</v>
      </c>
      <c r="C561" s="52" t="s">
        <v>1127</v>
      </c>
      <c r="D561" s="244">
        <v>0</v>
      </c>
      <c r="E561" s="244">
        <v>0</v>
      </c>
      <c r="F561" s="54" t="str">
        <f t="shared" si="10"/>
        <v>-</v>
      </c>
    </row>
    <row r="562" spans="1:6" ht="24" x14ac:dyDescent="0.2">
      <c r="A562" s="55">
        <v>5177</v>
      </c>
      <c r="B562" s="234" t="s">
        <v>1128</v>
      </c>
      <c r="C562" s="52" t="s">
        <v>1129</v>
      </c>
      <c r="D562" s="244">
        <v>0</v>
      </c>
      <c r="E562" s="244">
        <v>0</v>
      </c>
      <c r="F562" s="54" t="str">
        <f t="shared" si="10"/>
        <v>-</v>
      </c>
    </row>
    <row r="563" spans="1:6" ht="12.75" customHeight="1" x14ac:dyDescent="0.2">
      <c r="A563" s="55" t="s">
        <v>1130</v>
      </c>
      <c r="B563" s="87" t="s">
        <v>1131</v>
      </c>
      <c r="C563" s="52" t="s">
        <v>1130</v>
      </c>
      <c r="D563" s="53">
        <f>SUM(D564:D566)</f>
        <v>150000</v>
      </c>
      <c r="E563" s="53">
        <f>SUM(E564:E566)</f>
        <v>0</v>
      </c>
      <c r="F563" s="54">
        <f t="shared" si="10"/>
        <v>0</v>
      </c>
    </row>
    <row r="564" spans="1:6" ht="12.75" customHeight="1" x14ac:dyDescent="0.2">
      <c r="A564" s="55" t="s">
        <v>1132</v>
      </c>
      <c r="B564" s="87" t="s">
        <v>1133</v>
      </c>
      <c r="C564" s="52" t="s">
        <v>1132</v>
      </c>
      <c r="D564" s="244">
        <v>150000</v>
      </c>
      <c r="E564" s="244">
        <v>0</v>
      </c>
      <c r="F564" s="54">
        <f t="shared" si="10"/>
        <v>0</v>
      </c>
    </row>
    <row r="565" spans="1:6" ht="12.75" customHeight="1" x14ac:dyDescent="0.2">
      <c r="A565" s="55" t="s">
        <v>1134</v>
      </c>
      <c r="B565" s="87" t="s">
        <v>1135</v>
      </c>
      <c r="C565" s="52" t="s">
        <v>1134</v>
      </c>
      <c r="D565" s="244">
        <v>0</v>
      </c>
      <c r="E565" s="244">
        <v>0</v>
      </c>
      <c r="F565" s="54" t="str">
        <f t="shared" si="10"/>
        <v>-</v>
      </c>
    </row>
    <row r="566" spans="1:6" ht="12.75" customHeight="1" x14ac:dyDescent="0.2">
      <c r="A566" s="55" t="s">
        <v>1136</v>
      </c>
      <c r="B566" s="87" t="s">
        <v>1137</v>
      </c>
      <c r="C566" s="52" t="s">
        <v>1136</v>
      </c>
      <c r="D566" s="244">
        <v>0</v>
      </c>
      <c r="E566" s="244">
        <v>0</v>
      </c>
      <c r="F566" s="54" t="str">
        <f t="shared" si="10"/>
        <v>-</v>
      </c>
    </row>
    <row r="567" spans="1:6" ht="12.75" customHeight="1" x14ac:dyDescent="0.2">
      <c r="A567" s="55">
        <v>52</v>
      </c>
      <c r="B567" s="87" t="s">
        <v>1138</v>
      </c>
      <c r="C567" s="52" t="s">
        <v>1139</v>
      </c>
      <c r="D567" s="53">
        <f>D568+D571+D574+D577</f>
        <v>0</v>
      </c>
      <c r="E567" s="53">
        <f>E568+E571+E574+E577</f>
        <v>0</v>
      </c>
      <c r="F567" s="54" t="str">
        <f t="shared" si="10"/>
        <v>-</v>
      </c>
    </row>
    <row r="568" spans="1:6" ht="12.75" customHeight="1" x14ac:dyDescent="0.2">
      <c r="A568" s="55">
        <v>521</v>
      </c>
      <c r="B568" s="87" t="s">
        <v>1140</v>
      </c>
      <c r="C568" s="52" t="s">
        <v>1141</v>
      </c>
      <c r="D568" s="53">
        <f>SUM(D569:D570)</f>
        <v>0</v>
      </c>
      <c r="E568" s="53">
        <f>SUM(E569:E570)</f>
        <v>0</v>
      </c>
      <c r="F568" s="54" t="str">
        <f t="shared" si="10"/>
        <v>-</v>
      </c>
    </row>
    <row r="569" spans="1:6" ht="12.75" customHeight="1" x14ac:dyDescent="0.2">
      <c r="A569" s="55">
        <v>5211</v>
      </c>
      <c r="B569" s="87" t="s">
        <v>1142</v>
      </c>
      <c r="C569" s="52" t="s">
        <v>1143</v>
      </c>
      <c r="D569" s="244">
        <v>0</v>
      </c>
      <c r="E569" s="244">
        <v>0</v>
      </c>
      <c r="F569" s="54" t="str">
        <f t="shared" si="10"/>
        <v>-</v>
      </c>
    </row>
    <row r="570" spans="1:6" ht="12.75" customHeight="1" x14ac:dyDescent="0.2">
      <c r="A570" s="55">
        <v>5212</v>
      </c>
      <c r="B570" s="87" t="s">
        <v>1144</v>
      </c>
      <c r="C570" s="52" t="s">
        <v>1145</v>
      </c>
      <c r="D570" s="244">
        <v>0</v>
      </c>
      <c r="E570" s="244">
        <v>0</v>
      </c>
      <c r="F570" s="54" t="str">
        <f t="shared" si="10"/>
        <v>-</v>
      </c>
    </row>
    <row r="571" spans="1:6" ht="12.75" customHeight="1" x14ac:dyDescent="0.2">
      <c r="A571" s="55">
        <v>522</v>
      </c>
      <c r="B571" s="87" t="s">
        <v>1146</v>
      </c>
      <c r="C571" s="52" t="s">
        <v>1147</v>
      </c>
      <c r="D571" s="53">
        <f>SUM(D572:D573)</f>
        <v>0</v>
      </c>
      <c r="E571" s="53">
        <f>SUM(E572:E573)</f>
        <v>0</v>
      </c>
      <c r="F571" s="54" t="str">
        <f t="shared" si="10"/>
        <v>-</v>
      </c>
    </row>
    <row r="572" spans="1:6" ht="12.75" customHeight="1" x14ac:dyDescent="0.2">
      <c r="A572" s="55">
        <v>5221</v>
      </c>
      <c r="B572" s="87" t="s">
        <v>932</v>
      </c>
      <c r="C572" s="52" t="s">
        <v>1148</v>
      </c>
      <c r="D572" s="244">
        <v>0</v>
      </c>
      <c r="E572" s="244">
        <v>0</v>
      </c>
      <c r="F572" s="54" t="str">
        <f t="shared" si="10"/>
        <v>-</v>
      </c>
    </row>
    <row r="573" spans="1:6" ht="12.75" customHeight="1" x14ac:dyDescent="0.2">
      <c r="A573" s="55">
        <v>5222</v>
      </c>
      <c r="B573" s="87" t="s">
        <v>934</v>
      </c>
      <c r="C573" s="52" t="s">
        <v>1149</v>
      </c>
      <c r="D573" s="244">
        <v>0</v>
      </c>
      <c r="E573" s="244">
        <v>0</v>
      </c>
      <c r="F573" s="54" t="str">
        <f t="shared" si="10"/>
        <v>-</v>
      </c>
    </row>
    <row r="574" spans="1:6" ht="12.75" customHeight="1" x14ac:dyDescent="0.2">
      <c r="A574" s="55">
        <v>523</v>
      </c>
      <c r="B574" s="87" t="s">
        <v>1150</v>
      </c>
      <c r="C574" s="52" t="s">
        <v>1151</v>
      </c>
      <c r="D574" s="53">
        <f>SUM(D575:D576)</f>
        <v>0</v>
      </c>
      <c r="E574" s="53">
        <f>SUM(E575:E576)</f>
        <v>0</v>
      </c>
      <c r="F574" s="54" t="str">
        <f t="shared" si="10"/>
        <v>-</v>
      </c>
    </row>
    <row r="575" spans="1:6" ht="12.75" customHeight="1" x14ac:dyDescent="0.2">
      <c r="A575" s="55">
        <v>5231</v>
      </c>
      <c r="B575" s="87" t="s">
        <v>938</v>
      </c>
      <c r="C575" s="52" t="s">
        <v>1152</v>
      </c>
      <c r="D575" s="244">
        <v>0</v>
      </c>
      <c r="E575" s="244">
        <v>0</v>
      </c>
      <c r="F575" s="54" t="str">
        <f t="shared" si="10"/>
        <v>-</v>
      </c>
    </row>
    <row r="576" spans="1:6" ht="12.75" customHeight="1" x14ac:dyDescent="0.2">
      <c r="A576" s="55">
        <v>5232</v>
      </c>
      <c r="B576" s="87" t="s">
        <v>940</v>
      </c>
      <c r="C576" s="52" t="s">
        <v>1153</v>
      </c>
      <c r="D576" s="244">
        <v>0</v>
      </c>
      <c r="E576" s="244">
        <v>0</v>
      </c>
      <c r="F576" s="54" t="str">
        <f t="shared" si="10"/>
        <v>-</v>
      </c>
    </row>
    <row r="577" spans="1:6" ht="12.75" customHeight="1" x14ac:dyDescent="0.2">
      <c r="A577" s="55">
        <v>524</v>
      </c>
      <c r="B577" s="87" t="s">
        <v>1154</v>
      </c>
      <c r="C577" s="52" t="s">
        <v>1155</v>
      </c>
      <c r="D577" s="53">
        <f>SUM(D578:D579)</f>
        <v>0</v>
      </c>
      <c r="E577" s="53">
        <f>SUM(E578:E579)</f>
        <v>0</v>
      </c>
      <c r="F577" s="54" t="str">
        <f t="shared" si="10"/>
        <v>-</v>
      </c>
    </row>
    <row r="578" spans="1:6" ht="12.75" customHeight="1" x14ac:dyDescent="0.2">
      <c r="A578" s="62">
        <v>5241</v>
      </c>
      <c r="B578" s="87" t="s">
        <v>1156</v>
      </c>
      <c r="C578" s="63" t="s">
        <v>1157</v>
      </c>
      <c r="D578" s="244">
        <v>0</v>
      </c>
      <c r="E578" s="244">
        <v>0</v>
      </c>
      <c r="F578" s="54" t="str">
        <f t="shared" si="10"/>
        <v>-</v>
      </c>
    </row>
    <row r="579" spans="1:6" ht="12.75" customHeight="1" x14ac:dyDescent="0.2">
      <c r="A579" s="62">
        <v>5242</v>
      </c>
      <c r="B579" s="87" t="s">
        <v>1058</v>
      </c>
      <c r="C579" s="63" t="s">
        <v>1158</v>
      </c>
      <c r="D579" s="244">
        <v>0</v>
      </c>
      <c r="E579" s="244">
        <v>0</v>
      </c>
      <c r="F579" s="54" t="str">
        <f t="shared" si="10"/>
        <v>-</v>
      </c>
    </row>
    <row r="580" spans="1:6" ht="12.75" customHeight="1" x14ac:dyDescent="0.2">
      <c r="A580" s="55">
        <v>53</v>
      </c>
      <c r="B580" s="87" t="s">
        <v>1159</v>
      </c>
      <c r="C580" s="52" t="s">
        <v>1160</v>
      </c>
      <c r="D580" s="53">
        <f>D581+D585+D587+D590</f>
        <v>0</v>
      </c>
      <c r="E580" s="53">
        <f>E581+E585+E587+E590</f>
        <v>0</v>
      </c>
      <c r="F580" s="54" t="str">
        <f t="shared" si="10"/>
        <v>-</v>
      </c>
    </row>
    <row r="581" spans="1:6" ht="24" x14ac:dyDescent="0.2">
      <c r="A581" s="55">
        <v>531</v>
      </c>
      <c r="B581" s="234" t="s">
        <v>1161</v>
      </c>
      <c r="C581" s="52" t="s">
        <v>1162</v>
      </c>
      <c r="D581" s="53">
        <f>SUM(D582:D584)</f>
        <v>0</v>
      </c>
      <c r="E581" s="53">
        <f>SUM(E582:E584)</f>
        <v>0</v>
      </c>
      <c r="F581" s="54" t="str">
        <f t="shared" si="10"/>
        <v>-</v>
      </c>
    </row>
    <row r="582" spans="1:6" ht="12.75" customHeight="1" x14ac:dyDescent="0.2">
      <c r="A582" s="55">
        <v>5312</v>
      </c>
      <c r="B582" s="87" t="s">
        <v>952</v>
      </c>
      <c r="C582" s="52" t="s">
        <v>1163</v>
      </c>
      <c r="D582" s="244">
        <v>0</v>
      </c>
      <c r="E582" s="244">
        <v>0</v>
      </c>
      <c r="F582" s="54" t="str">
        <f t="shared" si="10"/>
        <v>-</v>
      </c>
    </row>
    <row r="583" spans="1:6" ht="12.75" customHeight="1" x14ac:dyDescent="0.2">
      <c r="A583" s="55">
        <v>5313</v>
      </c>
      <c r="B583" s="87" t="s">
        <v>954</v>
      </c>
      <c r="C583" s="52" t="s">
        <v>1164</v>
      </c>
      <c r="D583" s="244">
        <v>0</v>
      </c>
      <c r="E583" s="244">
        <v>0</v>
      </c>
      <c r="F583" s="54" t="str">
        <f t="shared" si="10"/>
        <v>-</v>
      </c>
    </row>
    <row r="584" spans="1:6" ht="12.75" customHeight="1" x14ac:dyDescent="0.2">
      <c r="A584" s="55">
        <v>5314</v>
      </c>
      <c r="B584" s="87" t="s">
        <v>956</v>
      </c>
      <c r="C584" s="52" t="s">
        <v>1165</v>
      </c>
      <c r="D584" s="244">
        <v>0</v>
      </c>
      <c r="E584" s="244">
        <v>0</v>
      </c>
      <c r="F584" s="54" t="str">
        <f t="shared" si="10"/>
        <v>-</v>
      </c>
    </row>
    <row r="585" spans="1:6" ht="12.75" customHeight="1" x14ac:dyDescent="0.2">
      <c r="A585" s="55">
        <v>532</v>
      </c>
      <c r="B585" s="87" t="s">
        <v>1166</v>
      </c>
      <c r="C585" s="52" t="s">
        <v>1167</v>
      </c>
      <c r="D585" s="53">
        <f>D586</f>
        <v>0</v>
      </c>
      <c r="E585" s="53">
        <f>E586</f>
        <v>0</v>
      </c>
      <c r="F585" s="54" t="str">
        <f t="shared" si="10"/>
        <v>-</v>
      </c>
    </row>
    <row r="586" spans="1:6" ht="12.75" customHeight="1" x14ac:dyDescent="0.2">
      <c r="A586" s="55">
        <v>5321</v>
      </c>
      <c r="B586" s="87" t="s">
        <v>1168</v>
      </c>
      <c r="C586" s="52" t="s">
        <v>1169</v>
      </c>
      <c r="D586" s="244">
        <v>0</v>
      </c>
      <c r="E586" s="244">
        <v>0</v>
      </c>
      <c r="F586" s="54" t="str">
        <f t="shared" si="10"/>
        <v>-</v>
      </c>
    </row>
    <row r="587" spans="1:6" ht="24" x14ac:dyDescent="0.2">
      <c r="A587" s="55">
        <v>533</v>
      </c>
      <c r="B587" s="87" t="s">
        <v>1170</v>
      </c>
      <c r="C587" s="52" t="s">
        <v>1171</v>
      </c>
      <c r="D587" s="53">
        <f>SUM(D588:D589)</f>
        <v>0</v>
      </c>
      <c r="E587" s="53">
        <f>SUM(E588:E589)</f>
        <v>0</v>
      </c>
      <c r="F587" s="54" t="str">
        <f t="shared" si="10"/>
        <v>-</v>
      </c>
    </row>
    <row r="588" spans="1:6" ht="24" x14ac:dyDescent="0.2">
      <c r="A588" s="55">
        <v>5331</v>
      </c>
      <c r="B588" s="234" t="s">
        <v>1172</v>
      </c>
      <c r="C588" s="52" t="s">
        <v>1173</v>
      </c>
      <c r="D588" s="244">
        <v>0</v>
      </c>
      <c r="E588" s="244">
        <v>0</v>
      </c>
      <c r="F588" s="54" t="str">
        <f t="shared" si="10"/>
        <v>-</v>
      </c>
    </row>
    <row r="589" spans="1:6" ht="12.75" customHeight="1" x14ac:dyDescent="0.2">
      <c r="A589" s="55">
        <v>5332</v>
      </c>
      <c r="B589" s="87" t="s">
        <v>1174</v>
      </c>
      <c r="C589" s="52" t="s">
        <v>1175</v>
      </c>
      <c r="D589" s="244">
        <v>0</v>
      </c>
      <c r="E589" s="244">
        <v>0</v>
      </c>
      <c r="F589" s="54" t="str">
        <f t="shared" si="10"/>
        <v>-</v>
      </c>
    </row>
    <row r="590" spans="1:6" ht="24" x14ac:dyDescent="0.2">
      <c r="A590" s="62">
        <v>534</v>
      </c>
      <c r="B590" s="87" t="s">
        <v>1176</v>
      </c>
      <c r="C590" s="63" t="s">
        <v>1177</v>
      </c>
      <c r="D590" s="53">
        <f>SUM(D591:D592)</f>
        <v>0</v>
      </c>
      <c r="E590" s="53">
        <f>SUM(E591:E592)</f>
        <v>0</v>
      </c>
      <c r="F590" s="54" t="str">
        <f t="shared" si="10"/>
        <v>-</v>
      </c>
    </row>
    <row r="591" spans="1:6" ht="12.75" customHeight="1" x14ac:dyDescent="0.2">
      <c r="A591" s="55">
        <v>5341</v>
      </c>
      <c r="B591" s="87" t="s">
        <v>1178</v>
      </c>
      <c r="C591" s="52" t="s">
        <v>1179</v>
      </c>
      <c r="D591" s="244">
        <v>0</v>
      </c>
      <c r="E591" s="244">
        <v>0</v>
      </c>
      <c r="F591" s="54" t="str">
        <f t="shared" si="10"/>
        <v>-</v>
      </c>
    </row>
    <row r="592" spans="1:6" ht="12.75" customHeight="1" x14ac:dyDescent="0.2">
      <c r="A592" s="55">
        <v>5342</v>
      </c>
      <c r="B592" s="87" t="s">
        <v>970</v>
      </c>
      <c r="C592" s="52" t="s">
        <v>1180</v>
      </c>
      <c r="D592" s="244">
        <v>0</v>
      </c>
      <c r="E592" s="244">
        <v>0</v>
      </c>
      <c r="F592" s="54" t="str">
        <f t="shared" si="10"/>
        <v>-</v>
      </c>
    </row>
    <row r="593" spans="1:6" ht="24" x14ac:dyDescent="0.2">
      <c r="A593" s="55">
        <v>54</v>
      </c>
      <c r="B593" s="234" t="s">
        <v>1181</v>
      </c>
      <c r="C593" s="52" t="s">
        <v>1182</v>
      </c>
      <c r="D593" s="53">
        <f>D594+D599+D603+D605+D612+D617</f>
        <v>164059</v>
      </c>
      <c r="E593" s="53">
        <f>E594+E599+E603+E605+E612+E617</f>
        <v>169413</v>
      </c>
      <c r="F593" s="54">
        <f t="shared" si="10"/>
        <v>103.26346009667253</v>
      </c>
    </row>
    <row r="594" spans="1:6" ht="24" x14ac:dyDescent="0.2">
      <c r="A594" s="55">
        <v>541</v>
      </c>
      <c r="B594" s="87" t="s">
        <v>1183</v>
      </c>
      <c r="C594" s="52" t="s">
        <v>1184</v>
      </c>
      <c r="D594" s="53">
        <f>SUM(D595:D598)</f>
        <v>0</v>
      </c>
      <c r="E594" s="53">
        <f>SUM(E595:E598)</f>
        <v>0</v>
      </c>
      <c r="F594" s="54" t="str">
        <f t="shared" si="10"/>
        <v>-</v>
      </c>
    </row>
    <row r="595" spans="1:6" ht="12.75" customHeight="1" x14ac:dyDescent="0.2">
      <c r="A595" s="55">
        <v>5413</v>
      </c>
      <c r="B595" s="87" t="s">
        <v>1185</v>
      </c>
      <c r="C595" s="52" t="s">
        <v>1186</v>
      </c>
      <c r="D595" s="244">
        <v>0</v>
      </c>
      <c r="E595" s="244">
        <v>0</v>
      </c>
      <c r="F595" s="54" t="str">
        <f t="shared" si="10"/>
        <v>-</v>
      </c>
    </row>
    <row r="596" spans="1:6" ht="12.75" customHeight="1" x14ac:dyDescent="0.2">
      <c r="A596" s="55">
        <v>5414</v>
      </c>
      <c r="B596" s="87" t="s">
        <v>1187</v>
      </c>
      <c r="C596" s="52" t="s">
        <v>1188</v>
      </c>
      <c r="D596" s="244">
        <v>0</v>
      </c>
      <c r="E596" s="244">
        <v>0</v>
      </c>
      <c r="F596" s="54" t="str">
        <f t="shared" si="10"/>
        <v>-</v>
      </c>
    </row>
    <row r="597" spans="1:6" ht="12.75" customHeight="1" x14ac:dyDescent="0.2">
      <c r="A597" s="55">
        <v>5415</v>
      </c>
      <c r="B597" s="87" t="s">
        <v>1189</v>
      </c>
      <c r="C597" s="52" t="s">
        <v>1190</v>
      </c>
      <c r="D597" s="244">
        <v>0</v>
      </c>
      <c r="E597" s="244">
        <v>0</v>
      </c>
      <c r="F597" s="54" t="str">
        <f t="shared" si="10"/>
        <v>-</v>
      </c>
    </row>
    <row r="598" spans="1:6" ht="12.75" customHeight="1" x14ac:dyDescent="0.2">
      <c r="A598" s="55">
        <v>5416</v>
      </c>
      <c r="B598" s="87" t="s">
        <v>1191</v>
      </c>
      <c r="C598" s="52" t="s">
        <v>1192</v>
      </c>
      <c r="D598" s="244">
        <v>0</v>
      </c>
      <c r="E598" s="244">
        <v>0</v>
      </c>
      <c r="F598" s="54" t="str">
        <f t="shared" si="10"/>
        <v>-</v>
      </c>
    </row>
    <row r="599" spans="1:6" ht="24" x14ac:dyDescent="0.2">
      <c r="A599" s="55">
        <v>542</v>
      </c>
      <c r="B599" s="87" t="s">
        <v>1193</v>
      </c>
      <c r="C599" s="52" t="s">
        <v>1194</v>
      </c>
      <c r="D599" s="53">
        <f>SUM(D600:D602)</f>
        <v>0</v>
      </c>
      <c r="E599" s="53">
        <f>SUM(E600:E602)</f>
        <v>0</v>
      </c>
      <c r="F599" s="54" t="str">
        <f t="shared" si="10"/>
        <v>-</v>
      </c>
    </row>
    <row r="600" spans="1:6" ht="12.75" customHeight="1" x14ac:dyDescent="0.2">
      <c r="A600" s="55">
        <v>5422</v>
      </c>
      <c r="B600" s="87" t="s">
        <v>1195</v>
      </c>
      <c r="C600" s="52" t="s">
        <v>1196</v>
      </c>
      <c r="D600" s="244">
        <v>0</v>
      </c>
      <c r="E600" s="244">
        <v>0</v>
      </c>
      <c r="F600" s="54" t="str">
        <f t="shared" si="10"/>
        <v>-</v>
      </c>
    </row>
    <row r="601" spans="1:6" ht="24" x14ac:dyDescent="0.2">
      <c r="A601" s="55">
        <v>5423</v>
      </c>
      <c r="B601" s="87" t="s">
        <v>1197</v>
      </c>
      <c r="C601" s="52" t="s">
        <v>1198</v>
      </c>
      <c r="D601" s="244">
        <v>0</v>
      </c>
      <c r="E601" s="244">
        <v>0</v>
      </c>
      <c r="F601" s="54" t="str">
        <f t="shared" si="10"/>
        <v>-</v>
      </c>
    </row>
    <row r="602" spans="1:6" ht="24" x14ac:dyDescent="0.2">
      <c r="A602" s="55">
        <v>5424</v>
      </c>
      <c r="B602" s="87" t="s">
        <v>1199</v>
      </c>
      <c r="C602" s="52" t="s">
        <v>1200</v>
      </c>
      <c r="D602" s="244">
        <v>0</v>
      </c>
      <c r="E602" s="244">
        <v>0</v>
      </c>
      <c r="F602" s="54" t="str">
        <f t="shared" si="10"/>
        <v>-</v>
      </c>
    </row>
    <row r="603" spans="1:6" ht="24" x14ac:dyDescent="0.2">
      <c r="A603" s="55">
        <v>543</v>
      </c>
      <c r="B603" s="87" t="s">
        <v>1201</v>
      </c>
      <c r="C603" s="52" t="s">
        <v>1202</v>
      </c>
      <c r="D603" s="53">
        <f>D604</f>
        <v>163693</v>
      </c>
      <c r="E603" s="53">
        <f>E604</f>
        <v>165023.04000000001</v>
      </c>
      <c r="F603" s="54">
        <f t="shared" si="10"/>
        <v>100.81252099967624</v>
      </c>
    </row>
    <row r="604" spans="1:6" ht="12.75" customHeight="1" x14ac:dyDescent="0.2">
      <c r="A604" s="55">
        <v>5431</v>
      </c>
      <c r="B604" s="87" t="s">
        <v>1203</v>
      </c>
      <c r="C604" s="52" t="s">
        <v>1204</v>
      </c>
      <c r="D604" s="244">
        <v>163693</v>
      </c>
      <c r="E604" s="244">
        <v>165023.04000000001</v>
      </c>
      <c r="F604" s="54">
        <f t="shared" si="10"/>
        <v>100.81252099967624</v>
      </c>
    </row>
    <row r="605" spans="1:6" ht="24" x14ac:dyDescent="0.2">
      <c r="A605" s="55">
        <v>544</v>
      </c>
      <c r="B605" s="87" t="s">
        <v>1205</v>
      </c>
      <c r="C605" s="52" t="s">
        <v>1206</v>
      </c>
      <c r="D605" s="53">
        <f>SUM(D606:D611)</f>
        <v>0</v>
      </c>
      <c r="E605" s="53">
        <f>SUM(E606:E611)</f>
        <v>0</v>
      </c>
      <c r="F605" s="54" t="str">
        <f t="shared" si="10"/>
        <v>-</v>
      </c>
    </row>
    <row r="606" spans="1:6" ht="24" x14ac:dyDescent="0.2">
      <c r="A606" s="55">
        <v>5443</v>
      </c>
      <c r="B606" s="87" t="s">
        <v>1207</v>
      </c>
      <c r="C606" s="52" t="s">
        <v>1208</v>
      </c>
      <c r="D606" s="244">
        <v>0</v>
      </c>
      <c r="E606" s="244">
        <v>0</v>
      </c>
      <c r="F606" s="54" t="str">
        <f t="shared" si="10"/>
        <v>-</v>
      </c>
    </row>
    <row r="607" spans="1:6" ht="24" x14ac:dyDescent="0.2">
      <c r="A607" s="55">
        <v>5444</v>
      </c>
      <c r="B607" s="234" t="s">
        <v>1209</v>
      </c>
      <c r="C607" s="52" t="s">
        <v>1210</v>
      </c>
      <c r="D607" s="244">
        <v>0</v>
      </c>
      <c r="E607" s="244">
        <v>0</v>
      </c>
      <c r="F607" s="54" t="str">
        <f t="shared" si="10"/>
        <v>-</v>
      </c>
    </row>
    <row r="608" spans="1:6" ht="24" x14ac:dyDescent="0.2">
      <c r="A608" s="62">
        <v>5445</v>
      </c>
      <c r="B608" s="87" t="s">
        <v>1211</v>
      </c>
      <c r="C608" s="63" t="s">
        <v>1212</v>
      </c>
      <c r="D608" s="244">
        <v>0</v>
      </c>
      <c r="E608" s="244">
        <v>0</v>
      </c>
      <c r="F608" s="54" t="str">
        <f t="shared" si="10"/>
        <v>-</v>
      </c>
    </row>
    <row r="609" spans="1:6" ht="12.75" customHeight="1" x14ac:dyDescent="0.2">
      <c r="A609" s="55">
        <v>5446</v>
      </c>
      <c r="B609" s="87" t="s">
        <v>1213</v>
      </c>
      <c r="C609" s="52" t="s">
        <v>1214</v>
      </c>
      <c r="D609" s="244">
        <v>0</v>
      </c>
      <c r="E609" s="244">
        <v>0</v>
      </c>
      <c r="F609" s="54" t="str">
        <f t="shared" si="10"/>
        <v>-</v>
      </c>
    </row>
    <row r="610" spans="1:6" ht="12.75" customHeight="1" x14ac:dyDescent="0.2">
      <c r="A610" s="55">
        <v>5447</v>
      </c>
      <c r="B610" s="87" t="s">
        <v>1215</v>
      </c>
      <c r="C610" s="52" t="s">
        <v>1216</v>
      </c>
      <c r="D610" s="244">
        <v>0</v>
      </c>
      <c r="E610" s="244">
        <v>0</v>
      </c>
      <c r="F610" s="54" t="str">
        <f t="shared" si="10"/>
        <v>-</v>
      </c>
    </row>
    <row r="611" spans="1:6" ht="24" x14ac:dyDescent="0.2">
      <c r="A611" s="55">
        <v>5448</v>
      </c>
      <c r="B611" s="87" t="s">
        <v>1217</v>
      </c>
      <c r="C611" s="52" t="s">
        <v>1218</v>
      </c>
      <c r="D611" s="244">
        <v>0</v>
      </c>
      <c r="E611" s="244">
        <v>0</v>
      </c>
      <c r="F611" s="54" t="str">
        <f t="shared" si="10"/>
        <v>-</v>
      </c>
    </row>
    <row r="612" spans="1:6" ht="24" x14ac:dyDescent="0.2">
      <c r="A612" s="55">
        <v>545</v>
      </c>
      <c r="B612" s="87" t="s">
        <v>1219</v>
      </c>
      <c r="C612" s="52" t="s">
        <v>1220</v>
      </c>
      <c r="D612" s="53">
        <f>SUM(D613:D616)</f>
        <v>366</v>
      </c>
      <c r="E612" s="53">
        <f>SUM(E613:E616)</f>
        <v>4389.96</v>
      </c>
      <c r="F612" s="54">
        <f t="shared" si="10"/>
        <v>1199.4426229508197</v>
      </c>
    </row>
    <row r="613" spans="1:6" ht="24" x14ac:dyDescent="0.2">
      <c r="A613" s="55">
        <v>5453</v>
      </c>
      <c r="B613" s="234" t="s">
        <v>1221</v>
      </c>
      <c r="C613" s="52" t="s">
        <v>1222</v>
      </c>
      <c r="D613" s="244">
        <v>366</v>
      </c>
      <c r="E613" s="244">
        <v>4389.96</v>
      </c>
      <c r="F613" s="54">
        <f t="shared" si="10"/>
        <v>1199.4426229508197</v>
      </c>
    </row>
    <row r="614" spans="1:6" ht="12.75" customHeight="1" x14ac:dyDescent="0.2">
      <c r="A614" s="55">
        <v>5454</v>
      </c>
      <c r="B614" s="87" t="s">
        <v>1223</v>
      </c>
      <c r="C614" s="52" t="s">
        <v>1224</v>
      </c>
      <c r="D614" s="244">
        <v>0</v>
      </c>
      <c r="E614" s="244">
        <v>0</v>
      </c>
      <c r="F614" s="54" t="str">
        <f t="shared" si="10"/>
        <v>-</v>
      </c>
    </row>
    <row r="615" spans="1:6" ht="12.75" customHeight="1" x14ac:dyDescent="0.2">
      <c r="A615" s="55">
        <v>5455</v>
      </c>
      <c r="B615" s="87" t="s">
        <v>1225</v>
      </c>
      <c r="C615" s="52" t="s">
        <v>1226</v>
      </c>
      <c r="D615" s="244">
        <v>0</v>
      </c>
      <c r="E615" s="244">
        <v>0</v>
      </c>
      <c r="F615" s="54" t="str">
        <f t="shared" si="10"/>
        <v>-</v>
      </c>
    </row>
    <row r="616" spans="1:6" ht="12.75" customHeight="1" x14ac:dyDescent="0.2">
      <c r="A616" s="55">
        <v>5456</v>
      </c>
      <c r="B616" s="87" t="s">
        <v>1227</v>
      </c>
      <c r="C616" s="52" t="s">
        <v>1228</v>
      </c>
      <c r="D616" s="244">
        <v>0</v>
      </c>
      <c r="E616" s="244">
        <v>0</v>
      </c>
      <c r="F616" s="54" t="str">
        <f t="shared" si="10"/>
        <v>-</v>
      </c>
    </row>
    <row r="617" spans="1:6" ht="24" x14ac:dyDescent="0.2">
      <c r="A617" s="55">
        <v>547</v>
      </c>
      <c r="B617" s="87" t="s">
        <v>1229</v>
      </c>
      <c r="C617" s="52" t="s">
        <v>1230</v>
      </c>
      <c r="D617" s="53">
        <f>SUM(D618:D624)</f>
        <v>0</v>
      </c>
      <c r="E617" s="53">
        <f>SUM(E618:E624)</f>
        <v>0</v>
      </c>
      <c r="F617" s="54" t="str">
        <f t="shared" si="10"/>
        <v>-</v>
      </c>
    </row>
    <row r="618" spans="1:6" ht="12.75" customHeight="1" x14ac:dyDescent="0.2">
      <c r="A618" s="55">
        <v>5471</v>
      </c>
      <c r="B618" s="87" t="s">
        <v>1231</v>
      </c>
      <c r="C618" s="52" t="s">
        <v>1232</v>
      </c>
      <c r="D618" s="244">
        <v>0</v>
      </c>
      <c r="E618" s="244">
        <v>0</v>
      </c>
      <c r="F618" s="54" t="str">
        <f t="shared" si="10"/>
        <v>-</v>
      </c>
    </row>
    <row r="619" spans="1:6" ht="12.75" customHeight="1" x14ac:dyDescent="0.2">
      <c r="A619" s="55">
        <v>5472</v>
      </c>
      <c r="B619" s="87" t="s">
        <v>1233</v>
      </c>
      <c r="C619" s="52" t="s">
        <v>1234</v>
      </c>
      <c r="D619" s="244">
        <v>0</v>
      </c>
      <c r="E619" s="244">
        <v>0</v>
      </c>
      <c r="F619" s="54" t="str">
        <f t="shared" si="10"/>
        <v>-</v>
      </c>
    </row>
    <row r="620" spans="1:6" ht="12.75" customHeight="1" x14ac:dyDescent="0.2">
      <c r="A620" s="55">
        <v>5473</v>
      </c>
      <c r="B620" s="87" t="s">
        <v>1235</v>
      </c>
      <c r="C620" s="52" t="s">
        <v>1236</v>
      </c>
      <c r="D620" s="244">
        <v>0</v>
      </c>
      <c r="E620" s="244">
        <v>0</v>
      </c>
      <c r="F620" s="54" t="str">
        <f t="shared" si="10"/>
        <v>-</v>
      </c>
    </row>
    <row r="621" spans="1:6" ht="12.75" customHeight="1" x14ac:dyDescent="0.2">
      <c r="A621" s="55">
        <v>5474</v>
      </c>
      <c r="B621" s="87" t="s">
        <v>1237</v>
      </c>
      <c r="C621" s="52" t="s">
        <v>1238</v>
      </c>
      <c r="D621" s="244">
        <v>0</v>
      </c>
      <c r="E621" s="244">
        <v>0</v>
      </c>
      <c r="F621" s="54" t="str">
        <f t="shared" si="10"/>
        <v>-</v>
      </c>
    </row>
    <row r="622" spans="1:6" ht="12.75" customHeight="1" x14ac:dyDescent="0.2">
      <c r="A622" s="55">
        <v>5475</v>
      </c>
      <c r="B622" s="87" t="s">
        <v>1239</v>
      </c>
      <c r="C622" s="52" t="s">
        <v>1240</v>
      </c>
      <c r="D622" s="244">
        <v>0</v>
      </c>
      <c r="E622" s="244">
        <v>0</v>
      </c>
      <c r="F622" s="54" t="str">
        <f t="shared" si="10"/>
        <v>-</v>
      </c>
    </row>
    <row r="623" spans="1:6" ht="24" x14ac:dyDescent="0.2">
      <c r="A623" s="55">
        <v>5476</v>
      </c>
      <c r="B623" s="87" t="s">
        <v>1241</v>
      </c>
      <c r="C623" s="52" t="s">
        <v>1242</v>
      </c>
      <c r="D623" s="244">
        <v>0</v>
      </c>
      <c r="E623" s="244">
        <v>0</v>
      </c>
      <c r="F623" s="54" t="str">
        <f t="shared" si="10"/>
        <v>-</v>
      </c>
    </row>
    <row r="624" spans="1:6" ht="24" x14ac:dyDescent="0.2">
      <c r="A624" s="55">
        <v>5477</v>
      </c>
      <c r="B624" s="87" t="s">
        <v>1243</v>
      </c>
      <c r="C624" s="52" t="s">
        <v>1244</v>
      </c>
      <c r="D624" s="244">
        <v>0</v>
      </c>
      <c r="E624" s="244">
        <v>0</v>
      </c>
      <c r="F624" s="54" t="str">
        <f t="shared" si="10"/>
        <v>-</v>
      </c>
    </row>
    <row r="625" spans="1:6" ht="12.75" customHeight="1" x14ac:dyDescent="0.2">
      <c r="A625" s="55">
        <v>55</v>
      </c>
      <c r="B625" s="87" t="s">
        <v>1245</v>
      </c>
      <c r="C625" s="52" t="s">
        <v>1246</v>
      </c>
      <c r="D625" s="53">
        <f>D626+D629+D632</f>
        <v>0</v>
      </c>
      <c r="E625" s="53">
        <f>E626+E629+E632</f>
        <v>0</v>
      </c>
      <c r="F625" s="54" t="str">
        <f t="shared" si="10"/>
        <v>-</v>
      </c>
    </row>
    <row r="626" spans="1:6" ht="12.75" customHeight="1" x14ac:dyDescent="0.2">
      <c r="A626" s="55">
        <v>551</v>
      </c>
      <c r="B626" s="87" t="s">
        <v>1247</v>
      </c>
      <c r="C626" s="52" t="s">
        <v>1248</v>
      </c>
      <c r="D626" s="53">
        <f>SUM(D627:D628)</f>
        <v>0</v>
      </c>
      <c r="E626" s="53">
        <f>SUM(E627:E628)</f>
        <v>0</v>
      </c>
      <c r="F626" s="54" t="str">
        <f t="shared" si="10"/>
        <v>-</v>
      </c>
    </row>
    <row r="627" spans="1:6" ht="12.75" customHeight="1" x14ac:dyDescent="0.2">
      <c r="A627" s="55">
        <v>5511</v>
      </c>
      <c r="B627" s="87" t="s">
        <v>1249</v>
      </c>
      <c r="C627" s="52" t="s">
        <v>1250</v>
      </c>
      <c r="D627" s="244">
        <v>0</v>
      </c>
      <c r="E627" s="244">
        <v>0</v>
      </c>
      <c r="F627" s="54" t="str">
        <f t="shared" si="10"/>
        <v>-</v>
      </c>
    </row>
    <row r="628" spans="1:6" ht="12.75" customHeight="1" x14ac:dyDescent="0.2">
      <c r="A628" s="55">
        <v>5512</v>
      </c>
      <c r="B628" s="87" t="s">
        <v>1251</v>
      </c>
      <c r="C628" s="52" t="s">
        <v>1252</v>
      </c>
      <c r="D628" s="244">
        <v>0</v>
      </c>
      <c r="E628" s="244">
        <v>0</v>
      </c>
      <c r="F628" s="54" t="str">
        <f t="shared" si="10"/>
        <v>-</v>
      </c>
    </row>
    <row r="629" spans="1:6" ht="12.75" customHeight="1" x14ac:dyDescent="0.2">
      <c r="A629" s="55">
        <v>552</v>
      </c>
      <c r="B629" s="87" t="s">
        <v>1253</v>
      </c>
      <c r="C629" s="52" t="s">
        <v>1254</v>
      </c>
      <c r="D629" s="53">
        <f>SUM(D630:D631)</f>
        <v>0</v>
      </c>
      <c r="E629" s="53">
        <f>SUM(E630:E631)</f>
        <v>0</v>
      </c>
      <c r="F629" s="54" t="str">
        <f t="shared" si="10"/>
        <v>-</v>
      </c>
    </row>
    <row r="630" spans="1:6" ht="12.75" customHeight="1" x14ac:dyDescent="0.2">
      <c r="A630" s="55">
        <v>5521</v>
      </c>
      <c r="B630" s="87" t="s">
        <v>1255</v>
      </c>
      <c r="C630" s="52" t="s">
        <v>1256</v>
      </c>
      <c r="D630" s="244">
        <v>0</v>
      </c>
      <c r="E630" s="244">
        <v>0</v>
      </c>
      <c r="F630" s="54" t="str">
        <f t="shared" si="10"/>
        <v>-</v>
      </c>
    </row>
    <row r="631" spans="1:6" ht="12.75" customHeight="1" x14ac:dyDescent="0.2">
      <c r="A631" s="55">
        <v>5522</v>
      </c>
      <c r="B631" s="87" t="s">
        <v>1257</v>
      </c>
      <c r="C631" s="52" t="s">
        <v>1258</v>
      </c>
      <c r="D631" s="244">
        <v>0</v>
      </c>
      <c r="E631" s="244">
        <v>0</v>
      </c>
      <c r="F631" s="54" t="str">
        <f t="shared" si="10"/>
        <v>-</v>
      </c>
    </row>
    <row r="632" spans="1:6" ht="24" x14ac:dyDescent="0.2">
      <c r="A632" s="55">
        <v>553</v>
      </c>
      <c r="B632" s="87" t="s">
        <v>1259</v>
      </c>
      <c r="C632" s="52" t="s">
        <v>1260</v>
      </c>
      <c r="D632" s="53">
        <f>SUM(D633:D634)</f>
        <v>0</v>
      </c>
      <c r="E632" s="53">
        <f>SUM(E633:E634)</f>
        <v>0</v>
      </c>
      <c r="F632" s="54" t="str">
        <f t="shared" si="10"/>
        <v>-</v>
      </c>
    </row>
    <row r="633" spans="1:6" ht="12.75" customHeight="1" x14ac:dyDescent="0.2">
      <c r="A633" s="55">
        <v>5531</v>
      </c>
      <c r="B633" s="234" t="s">
        <v>1261</v>
      </c>
      <c r="C633" s="52" t="s">
        <v>1262</v>
      </c>
      <c r="D633" s="244">
        <v>0</v>
      </c>
      <c r="E633" s="244">
        <v>0</v>
      </c>
      <c r="F633" s="54" t="str">
        <f t="shared" si="10"/>
        <v>-</v>
      </c>
    </row>
    <row r="634" spans="1:6" ht="12.75" customHeight="1" x14ac:dyDescent="0.2">
      <c r="A634" s="55">
        <v>5532</v>
      </c>
      <c r="B634" s="87" t="s">
        <v>1263</v>
      </c>
      <c r="C634" s="52" t="s">
        <v>1264</v>
      </c>
      <c r="D634" s="244">
        <v>0</v>
      </c>
      <c r="E634" s="244">
        <v>0</v>
      </c>
      <c r="F634" s="54" t="str">
        <f t="shared" si="10"/>
        <v>-</v>
      </c>
    </row>
    <row r="635" spans="1:6" ht="12.75" customHeight="1" x14ac:dyDescent="0.2">
      <c r="A635" s="55" t="s">
        <v>606</v>
      </c>
      <c r="B635" s="87" t="s">
        <v>1265</v>
      </c>
      <c r="C635" s="52" t="s">
        <v>1266</v>
      </c>
      <c r="D635" s="53">
        <f>IF(D420-D528&gt;=0,D420-D528,0)</f>
        <v>0</v>
      </c>
      <c r="E635" s="53">
        <f>IF(E420-E528&gt;=0,E420-E528,0)</f>
        <v>0</v>
      </c>
      <c r="F635" s="54" t="str">
        <f t="shared" si="10"/>
        <v>-</v>
      </c>
    </row>
    <row r="636" spans="1:6" ht="12.75" customHeight="1" x14ac:dyDescent="0.2">
      <c r="A636" s="55" t="s">
        <v>606</v>
      </c>
      <c r="B636" s="87" t="s">
        <v>1267</v>
      </c>
      <c r="C636" s="52" t="s">
        <v>1268</v>
      </c>
      <c r="D636" s="53">
        <f>IF(D528-D420&gt;=0,D528-D420,0)</f>
        <v>120279</v>
      </c>
      <c r="E636" s="53">
        <f>IF(E528-E420&gt;=0,E528-E420,0)</f>
        <v>1847353.79</v>
      </c>
      <c r="F636" s="54">
        <f t="shared" si="10"/>
        <v>1535.8905461468751</v>
      </c>
    </row>
    <row r="637" spans="1:6" ht="12.75" customHeight="1" x14ac:dyDescent="0.2">
      <c r="A637" s="55">
        <v>92213</v>
      </c>
      <c r="B637" s="87" t="s">
        <v>1269</v>
      </c>
      <c r="C637" s="52" t="s">
        <v>1270</v>
      </c>
      <c r="D637" s="244">
        <v>0</v>
      </c>
      <c r="E637" s="244"/>
      <c r="F637" s="54" t="str">
        <f t="shared" si="10"/>
        <v>-</v>
      </c>
    </row>
    <row r="638" spans="1:6" ht="12.75" customHeight="1" x14ac:dyDescent="0.2">
      <c r="A638" s="55">
        <v>92223</v>
      </c>
      <c r="B638" s="87" t="s">
        <v>1271</v>
      </c>
      <c r="C638" s="52" t="s">
        <v>1272</v>
      </c>
      <c r="D638" s="244">
        <v>2943859</v>
      </c>
      <c r="E638" s="244">
        <v>3064138.68</v>
      </c>
      <c r="F638" s="54">
        <f t="shared" si="10"/>
        <v>104.08578264108436</v>
      </c>
    </row>
    <row r="639" spans="1:6" ht="12.75" customHeight="1" x14ac:dyDescent="0.2">
      <c r="A639" s="55" t="s">
        <v>606</v>
      </c>
      <c r="B639" s="87" t="s">
        <v>1273</v>
      </c>
      <c r="C639" s="52" t="s">
        <v>1274</v>
      </c>
      <c r="D639" s="53">
        <f>D412+D420</f>
        <v>247362086</v>
      </c>
      <c r="E639" s="53">
        <f>E412+E420</f>
        <v>269866760.69</v>
      </c>
      <c r="F639" s="54">
        <f t="shared" si="10"/>
        <v>109.09786744359845</v>
      </c>
    </row>
    <row r="640" spans="1:6" ht="12.75" customHeight="1" x14ac:dyDescent="0.2">
      <c r="A640" s="55" t="s">
        <v>606</v>
      </c>
      <c r="B640" s="87" t="s">
        <v>1275</v>
      </c>
      <c r="C640" s="52" t="s">
        <v>1276</v>
      </c>
      <c r="D640" s="53">
        <f>D413+D528</f>
        <v>290625961</v>
      </c>
      <c r="E640" s="53">
        <f>E413+E528</f>
        <v>234931127.78999996</v>
      </c>
      <c r="F640" s="54">
        <f t="shared" si="10"/>
        <v>80.836249790499608</v>
      </c>
    </row>
    <row r="641" spans="1:6" ht="12.75" customHeight="1" x14ac:dyDescent="0.2">
      <c r="A641" s="55" t="s">
        <v>606</v>
      </c>
      <c r="B641" s="87" t="s">
        <v>1277</v>
      </c>
      <c r="C641" s="52" t="s">
        <v>1278</v>
      </c>
      <c r="D641" s="53">
        <f>IF(D639&gt;=D640,D639-D640,0)</f>
        <v>0</v>
      </c>
      <c r="E641" s="53">
        <f>IF(E639&gt;=E640,E639-E640,0)</f>
        <v>34935632.900000036</v>
      </c>
      <c r="F641" s="54" t="str">
        <f t="shared" si="10"/>
        <v>-</v>
      </c>
    </row>
    <row r="642" spans="1:6" ht="12.75" customHeight="1" x14ac:dyDescent="0.2">
      <c r="A642" s="55" t="s">
        <v>606</v>
      </c>
      <c r="B642" s="87" t="s">
        <v>1279</v>
      </c>
      <c r="C642" s="52" t="s">
        <v>1280</v>
      </c>
      <c r="D642" s="53">
        <f>IF(D640&gt;=D639,D640-D639,0)</f>
        <v>43263875</v>
      </c>
      <c r="E642" s="53">
        <f>IF(E640&gt;=E639,E640-E639,0)</f>
        <v>0</v>
      </c>
      <c r="F642" s="54">
        <f t="shared" si="10"/>
        <v>0</v>
      </c>
    </row>
    <row r="643" spans="1:6" ht="24" x14ac:dyDescent="0.2">
      <c r="A643" s="62" t="s">
        <v>1281</v>
      </c>
      <c r="B643" s="87" t="s">
        <v>1282</v>
      </c>
      <c r="C643" s="63" t="s">
        <v>1281</v>
      </c>
      <c r="D643" s="53">
        <f>IF(D416-D417+D637-D638&gt;=0,D416-D417+D637-D638,0)</f>
        <v>70793524</v>
      </c>
      <c r="E643" s="53">
        <f>IF(E416-E417+E637-E638&gt;=0,E416-E417+E637-E638,0)</f>
        <v>27347221.079999991</v>
      </c>
      <c r="F643" s="54">
        <f t="shared" si="10"/>
        <v>38.629551878219807</v>
      </c>
    </row>
    <row r="644" spans="1:6" ht="24" x14ac:dyDescent="0.2">
      <c r="A644" s="62" t="s">
        <v>1283</v>
      </c>
      <c r="B644" s="87" t="s">
        <v>1284</v>
      </c>
      <c r="C644" s="63" t="s">
        <v>1283</v>
      </c>
      <c r="D644" s="53">
        <f>IF(D417-D416+D638-D637&gt;=0,D417-D416+D638-D637,0)</f>
        <v>0</v>
      </c>
      <c r="E644" s="53">
        <f>IF(E417-E416+E638-E637&gt;=0,E417-E416+E638-E637,0)</f>
        <v>0</v>
      </c>
      <c r="F644" s="54" t="str">
        <f t="shared" si="10"/>
        <v>-</v>
      </c>
    </row>
    <row r="645" spans="1:6" ht="24" x14ac:dyDescent="0.2">
      <c r="A645" s="55" t="s">
        <v>606</v>
      </c>
      <c r="B645" s="87" t="s">
        <v>1285</v>
      </c>
      <c r="C645" s="52" t="s">
        <v>1286</v>
      </c>
      <c r="D645" s="53">
        <f>IF(D641+D643-D642-D644&gt;=0,D641+D643-D642-D644,0)</f>
        <v>27529649</v>
      </c>
      <c r="E645" s="53">
        <f>IF(E641+E643-E642-E644&gt;=0,E641+E643-E642-E644,0)</f>
        <v>62282853.980000027</v>
      </c>
      <c r="F645" s="54">
        <f t="shared" si="10"/>
        <v>226.23918663111189</v>
      </c>
    </row>
    <row r="646" spans="1:6" ht="24" x14ac:dyDescent="0.2">
      <c r="A646" s="55" t="s">
        <v>606</v>
      </c>
      <c r="B646" s="87" t="s">
        <v>1287</v>
      </c>
      <c r="C646" s="52" t="s">
        <v>1288</v>
      </c>
      <c r="D646" s="53">
        <f>IF(D642+D644-D641-D643&gt;=0,D642+D644-D641-D643,0)</f>
        <v>0</v>
      </c>
      <c r="E646" s="53">
        <f>IF(E642+E644-E641-E643&gt;=0,E642+E644-E641-E643,0)</f>
        <v>0</v>
      </c>
      <c r="F646" s="54" t="str">
        <f t="shared" si="10"/>
        <v>-</v>
      </c>
    </row>
    <row r="647" spans="1:6" ht="24" x14ac:dyDescent="0.2">
      <c r="A647" s="57" t="s">
        <v>1289</v>
      </c>
      <c r="B647" s="235" t="s">
        <v>1290</v>
      </c>
      <c r="C647" s="58" t="s">
        <v>1289</v>
      </c>
      <c r="D647" s="245">
        <v>2463030</v>
      </c>
      <c r="E647" s="245">
        <v>3117549.73</v>
      </c>
      <c r="F647" s="59">
        <f t="shared" si="10"/>
        <v>126.57376199234275</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85364295</v>
      </c>
      <c r="E649" s="244">
        <v>46460756</v>
      </c>
      <c r="F649" s="54">
        <f t="shared" ref="F649:F724" si="11">IF(D649&lt;&gt;0,IF(E649/D649&gt;=100,"&gt;&gt;100",E649/D649*100),"-")</f>
        <v>54.426450777810565</v>
      </c>
    </row>
    <row r="650" spans="1:6" ht="12.75" customHeight="1" x14ac:dyDescent="0.2">
      <c r="A650" s="55" t="s">
        <v>1294</v>
      </c>
      <c r="B650" s="87" t="s">
        <v>1295</v>
      </c>
      <c r="C650" s="52" t="s">
        <v>1294</v>
      </c>
      <c r="D650" s="244">
        <v>276162631</v>
      </c>
      <c r="E650" s="244">
        <v>319142813.81</v>
      </c>
      <c r="F650" s="54">
        <f t="shared" si="11"/>
        <v>115.56335940687066</v>
      </c>
    </row>
    <row r="651" spans="1:6" ht="12.75" customHeight="1" x14ac:dyDescent="0.2">
      <c r="A651" s="55" t="s">
        <v>1296</v>
      </c>
      <c r="B651" s="87" t="s">
        <v>1297</v>
      </c>
      <c r="C651" s="52" t="s">
        <v>1296</v>
      </c>
      <c r="D651" s="244">
        <v>315066170</v>
      </c>
      <c r="E651" s="244">
        <v>291474319.29000002</v>
      </c>
      <c r="F651" s="54">
        <f t="shared" si="11"/>
        <v>92.512096519280391</v>
      </c>
    </row>
    <row r="652" spans="1:6" ht="24" x14ac:dyDescent="0.2">
      <c r="A652" s="55">
        <v>11</v>
      </c>
      <c r="B652" s="87" t="s">
        <v>1298</v>
      </c>
      <c r="C652" s="52" t="s">
        <v>1299</v>
      </c>
      <c r="D652" s="53">
        <f>+D649+D650-D651</f>
        <v>46460756</v>
      </c>
      <c r="E652" s="53">
        <f>+E649+E650-E651</f>
        <v>74129250.519999981</v>
      </c>
      <c r="F652" s="54">
        <f t="shared" si="11"/>
        <v>159.55239841555738</v>
      </c>
    </row>
    <row r="653" spans="1:6" ht="24" x14ac:dyDescent="0.2">
      <c r="A653" s="55" t="s">
        <v>606</v>
      </c>
      <c r="B653" s="87" t="s">
        <v>1300</v>
      </c>
      <c r="C653" s="52" t="s">
        <v>1301</v>
      </c>
      <c r="D653" s="264">
        <v>82</v>
      </c>
      <c r="E653" s="264">
        <v>99</v>
      </c>
      <c r="F653" s="54">
        <f t="shared" si="11"/>
        <v>120.73170731707317</v>
      </c>
    </row>
    <row r="654" spans="1:6" ht="24" x14ac:dyDescent="0.2">
      <c r="A654" s="55" t="s">
        <v>606</v>
      </c>
      <c r="B654" s="87" t="s">
        <v>1302</v>
      </c>
      <c r="C654" s="52" t="s">
        <v>1303</v>
      </c>
      <c r="D654" s="264">
        <v>701</v>
      </c>
      <c r="E654" s="264">
        <v>736</v>
      </c>
      <c r="F654" s="54">
        <f t="shared" si="11"/>
        <v>104.99286733238232</v>
      </c>
    </row>
    <row r="655" spans="1:6" ht="12.75" customHeight="1" x14ac:dyDescent="0.2">
      <c r="A655" s="55" t="s">
        <v>606</v>
      </c>
      <c r="B655" s="87" t="s">
        <v>1304</v>
      </c>
      <c r="C655" s="52" t="s">
        <v>1305</v>
      </c>
      <c r="D655" s="264">
        <v>76</v>
      </c>
      <c r="E655" s="264">
        <v>93</v>
      </c>
      <c r="F655" s="54">
        <f t="shared" si="11"/>
        <v>122.36842105263158</v>
      </c>
    </row>
    <row r="656" spans="1:6" ht="12.75" customHeight="1" x14ac:dyDescent="0.2">
      <c r="A656" s="55" t="s">
        <v>606</v>
      </c>
      <c r="B656" s="87" t="s">
        <v>1306</v>
      </c>
      <c r="C656" s="52" t="s">
        <v>1307</v>
      </c>
      <c r="D656" s="264">
        <v>640</v>
      </c>
      <c r="E656" s="264">
        <v>666</v>
      </c>
      <c r="F656" s="54">
        <f t="shared" si="11"/>
        <v>104.06249999999999</v>
      </c>
    </row>
    <row r="657" spans="1:6" ht="24" x14ac:dyDescent="0.2">
      <c r="A657" s="55" t="s">
        <v>1308</v>
      </c>
      <c r="B657" s="87" t="s">
        <v>1309</v>
      </c>
      <c r="C657" s="52" t="s">
        <v>1310</v>
      </c>
      <c r="D657" s="244">
        <v>581828</v>
      </c>
      <c r="E657" s="244">
        <v>787730.59</v>
      </c>
      <c r="F657" s="54">
        <f t="shared" si="11"/>
        <v>135.38891046838583</v>
      </c>
    </row>
    <row r="658" spans="1:6" ht="12.75" customHeight="1" x14ac:dyDescent="0.2">
      <c r="A658" s="55">
        <v>61315</v>
      </c>
      <c r="B658" s="87" t="s">
        <v>1311</v>
      </c>
      <c r="C658" s="52" t="s">
        <v>1312</v>
      </c>
      <c r="D658" s="244">
        <v>9911</v>
      </c>
      <c r="E658" s="244">
        <v>30289.61</v>
      </c>
      <c r="F658" s="54">
        <f t="shared" si="11"/>
        <v>305.61608313994554</v>
      </c>
    </row>
    <row r="659" spans="1:6" ht="12.75" customHeight="1" x14ac:dyDescent="0.2">
      <c r="A659" s="55">
        <v>61451</v>
      </c>
      <c r="B659" s="87" t="s">
        <v>1313</v>
      </c>
      <c r="C659" s="52" t="s">
        <v>1314</v>
      </c>
      <c r="D659" s="244">
        <v>0</v>
      </c>
      <c r="E659" s="244">
        <v>0</v>
      </c>
      <c r="F659" s="54" t="str">
        <f t="shared" si="11"/>
        <v>-</v>
      </c>
    </row>
    <row r="660" spans="1:6" ht="12.75" customHeight="1" x14ac:dyDescent="0.2">
      <c r="A660" s="55">
        <v>61453</v>
      </c>
      <c r="B660" s="87" t="s">
        <v>1315</v>
      </c>
      <c r="C660" s="52" t="s">
        <v>1316</v>
      </c>
      <c r="D660" s="244">
        <v>6337</v>
      </c>
      <c r="E660" s="244">
        <v>1162.76</v>
      </c>
      <c r="F660" s="54">
        <f t="shared" si="11"/>
        <v>18.348745463152909</v>
      </c>
    </row>
    <row r="661" spans="1:6" ht="12.75" customHeight="1" x14ac:dyDescent="0.2">
      <c r="A661" s="55">
        <v>63311</v>
      </c>
      <c r="B661" s="87" t="s">
        <v>1317</v>
      </c>
      <c r="C661" s="52" t="s">
        <v>1318</v>
      </c>
      <c r="D661" s="244">
        <v>56559586</v>
      </c>
      <c r="E661" s="244">
        <v>57883917.090000004</v>
      </c>
      <c r="F661" s="54">
        <f t="shared" si="11"/>
        <v>102.34147946203143</v>
      </c>
    </row>
    <row r="662" spans="1:6" ht="12.75" customHeight="1" x14ac:dyDescent="0.2">
      <c r="A662" s="55">
        <v>63312</v>
      </c>
      <c r="B662" s="87" t="s">
        <v>1319</v>
      </c>
      <c r="C662" s="52" t="s">
        <v>1320</v>
      </c>
      <c r="D662" s="244">
        <v>15000</v>
      </c>
      <c r="E662" s="244">
        <v>36000</v>
      </c>
      <c r="F662" s="54">
        <f t="shared" si="11"/>
        <v>240</v>
      </c>
    </row>
    <row r="663" spans="1:6" ht="12.75" customHeight="1" x14ac:dyDescent="0.2">
      <c r="A663" s="55">
        <v>63313</v>
      </c>
      <c r="B663" s="87" t="s">
        <v>1321</v>
      </c>
      <c r="C663" s="52" t="s">
        <v>1322</v>
      </c>
      <c r="D663" s="244">
        <v>279900</v>
      </c>
      <c r="E663" s="244">
        <v>196500</v>
      </c>
      <c r="F663" s="54">
        <f t="shared" si="11"/>
        <v>70.20364415862808</v>
      </c>
    </row>
    <row r="664" spans="1:6" ht="12.75" customHeight="1" x14ac:dyDescent="0.2">
      <c r="A664" s="55">
        <v>63314</v>
      </c>
      <c r="B664" s="87" t="s">
        <v>1323</v>
      </c>
      <c r="C664" s="52" t="s">
        <v>1324</v>
      </c>
      <c r="D664" s="244">
        <v>94118</v>
      </c>
      <c r="E664" s="244">
        <v>110588.2</v>
      </c>
      <c r="F664" s="54">
        <f t="shared" si="11"/>
        <v>117.49952187679295</v>
      </c>
    </row>
    <row r="665" spans="1:6" ht="12.75" customHeight="1" x14ac:dyDescent="0.2">
      <c r="A665" s="55">
        <v>63321</v>
      </c>
      <c r="B665" s="87" t="s">
        <v>1325</v>
      </c>
      <c r="C665" s="52" t="s">
        <v>1326</v>
      </c>
      <c r="D665" s="244">
        <v>25144961</v>
      </c>
      <c r="E665" s="244">
        <v>21672183.460000001</v>
      </c>
      <c r="F665" s="54">
        <f t="shared" si="11"/>
        <v>86.18897225571358</v>
      </c>
    </row>
    <row r="666" spans="1:6" ht="12.75" customHeight="1" x14ac:dyDescent="0.2">
      <c r="A666" s="55">
        <v>63322</v>
      </c>
      <c r="B666" s="87" t="s">
        <v>1327</v>
      </c>
      <c r="C666" s="52" t="s">
        <v>1328</v>
      </c>
      <c r="D666" s="244">
        <v>13000</v>
      </c>
      <c r="E666" s="244">
        <v>12000</v>
      </c>
      <c r="F666" s="54">
        <f t="shared" si="11"/>
        <v>92.307692307692307</v>
      </c>
    </row>
    <row r="667" spans="1:6" ht="12.75" customHeight="1" x14ac:dyDescent="0.2">
      <c r="A667" s="55">
        <v>63323</v>
      </c>
      <c r="B667" s="87" t="s">
        <v>1329</v>
      </c>
      <c r="C667" s="52" t="s">
        <v>1330</v>
      </c>
      <c r="D667" s="244">
        <v>0</v>
      </c>
      <c r="E667" s="244">
        <v>0</v>
      </c>
      <c r="F667" s="54" t="str">
        <f t="shared" si="11"/>
        <v>-</v>
      </c>
    </row>
    <row r="668" spans="1:6" ht="12.75" customHeight="1" x14ac:dyDescent="0.2">
      <c r="A668" s="55">
        <v>63324</v>
      </c>
      <c r="B668" s="87" t="s">
        <v>1331</v>
      </c>
      <c r="C668" s="52" t="s">
        <v>1332</v>
      </c>
      <c r="D668" s="244">
        <v>0</v>
      </c>
      <c r="E668" s="244">
        <v>0</v>
      </c>
      <c r="F668" s="54" t="str">
        <f t="shared" si="11"/>
        <v>-</v>
      </c>
    </row>
    <row r="669" spans="1:6" ht="12.75" customHeight="1" x14ac:dyDescent="0.2">
      <c r="A669" s="55">
        <v>63414</v>
      </c>
      <c r="B669" s="87" t="s">
        <v>1333</v>
      </c>
      <c r="C669" s="52" t="s">
        <v>1334</v>
      </c>
      <c r="D669" s="244">
        <v>1463896</v>
      </c>
      <c r="E669" s="244">
        <v>417771.71</v>
      </c>
      <c r="F669" s="54">
        <f t="shared" si="11"/>
        <v>28.538346303289309</v>
      </c>
    </row>
    <row r="670" spans="1:6" ht="12.75" customHeight="1" x14ac:dyDescent="0.2">
      <c r="A670" s="55">
        <v>63415</v>
      </c>
      <c r="B670" s="87" t="s">
        <v>1335</v>
      </c>
      <c r="C670" s="52" t="s">
        <v>1336</v>
      </c>
      <c r="D670" s="244">
        <v>0</v>
      </c>
      <c r="E670" s="244">
        <v>649033.13</v>
      </c>
      <c r="F670" s="54" t="str">
        <f t="shared" si="11"/>
        <v>-</v>
      </c>
    </row>
    <row r="671" spans="1:6" ht="24" x14ac:dyDescent="0.2">
      <c r="A671" s="55">
        <v>63416</v>
      </c>
      <c r="B671" s="234" t="s">
        <v>1337</v>
      </c>
      <c r="C671" s="52" t="s">
        <v>1338</v>
      </c>
      <c r="D671" s="244">
        <v>1508877</v>
      </c>
      <c r="E671" s="244">
        <v>1547198.57</v>
      </c>
      <c r="F671" s="54">
        <f t="shared" si="11"/>
        <v>102.53974114523584</v>
      </c>
    </row>
    <row r="672" spans="1:6" ht="12.75" customHeight="1" x14ac:dyDescent="0.2">
      <c r="A672" s="55">
        <v>63424</v>
      </c>
      <c r="B672" s="87" t="s">
        <v>1339</v>
      </c>
      <c r="C672" s="52" t="s">
        <v>1340</v>
      </c>
      <c r="D672" s="244">
        <v>0</v>
      </c>
      <c r="E672" s="244">
        <v>0</v>
      </c>
      <c r="F672" s="54" t="str">
        <f t="shared" si="11"/>
        <v>-</v>
      </c>
    </row>
    <row r="673" spans="1:6" ht="12.75" customHeight="1" x14ac:dyDescent="0.2">
      <c r="A673" s="55">
        <v>63425</v>
      </c>
      <c r="B673" s="87" t="s">
        <v>1341</v>
      </c>
      <c r="C673" s="52" t="s">
        <v>1342</v>
      </c>
      <c r="D673" s="244">
        <v>51300</v>
      </c>
      <c r="E673" s="244">
        <v>565375</v>
      </c>
      <c r="F673" s="54">
        <f t="shared" si="11"/>
        <v>1102.0955165692008</v>
      </c>
    </row>
    <row r="674" spans="1:6" ht="24" x14ac:dyDescent="0.2">
      <c r="A674" s="55">
        <v>63426</v>
      </c>
      <c r="B674" s="234" t="s">
        <v>1343</v>
      </c>
      <c r="C674" s="52" t="s">
        <v>1344</v>
      </c>
      <c r="D674" s="244">
        <v>0</v>
      </c>
      <c r="E674" s="244">
        <v>0</v>
      </c>
      <c r="F674" s="54" t="str">
        <f t="shared" si="11"/>
        <v>-</v>
      </c>
    </row>
    <row r="675" spans="1:6" ht="24" x14ac:dyDescent="0.2">
      <c r="A675" s="55">
        <v>63612</v>
      </c>
      <c r="B675" s="234" t="s">
        <v>1345</v>
      </c>
      <c r="C675" s="52" t="s">
        <v>1346</v>
      </c>
      <c r="D675" s="244">
        <v>45149766</v>
      </c>
      <c r="E675" s="244">
        <v>53911605.460000001</v>
      </c>
      <c r="F675" s="54">
        <f t="shared" si="11"/>
        <v>119.40616804082663</v>
      </c>
    </row>
    <row r="676" spans="1:6" ht="24" x14ac:dyDescent="0.2">
      <c r="A676" s="55">
        <v>63613</v>
      </c>
      <c r="B676" s="234" t="s">
        <v>1347</v>
      </c>
      <c r="C676" s="52" t="s">
        <v>1348</v>
      </c>
      <c r="D676" s="244">
        <v>8144430</v>
      </c>
      <c r="E676" s="244">
        <v>1520625.58</v>
      </c>
      <c r="F676" s="54">
        <f t="shared" si="11"/>
        <v>18.670742826692599</v>
      </c>
    </row>
    <row r="677" spans="1:6" ht="24" x14ac:dyDescent="0.2">
      <c r="A677" s="55">
        <v>63622</v>
      </c>
      <c r="B677" s="234" t="s">
        <v>1349</v>
      </c>
      <c r="C677" s="52" t="s">
        <v>1350</v>
      </c>
      <c r="D677" s="244">
        <v>303071</v>
      </c>
      <c r="E677" s="244">
        <v>406855.51</v>
      </c>
      <c r="F677" s="54">
        <f t="shared" si="11"/>
        <v>134.24428929194809</v>
      </c>
    </row>
    <row r="678" spans="1:6" ht="24" x14ac:dyDescent="0.2">
      <c r="A678" s="55">
        <v>63623</v>
      </c>
      <c r="B678" s="234" t="s">
        <v>1351</v>
      </c>
      <c r="C678" s="52" t="s">
        <v>1352</v>
      </c>
      <c r="D678" s="244">
        <v>0</v>
      </c>
      <c r="E678" s="244">
        <v>101371.1</v>
      </c>
      <c r="F678" s="54" t="str">
        <f t="shared" si="11"/>
        <v>-</v>
      </c>
    </row>
    <row r="679" spans="1:6" ht="12.75" customHeight="1" x14ac:dyDescent="0.2">
      <c r="A679" s="55">
        <v>63711</v>
      </c>
      <c r="B679" s="234" t="s">
        <v>1353</v>
      </c>
      <c r="C679" s="56">
        <v>63711</v>
      </c>
      <c r="D679" s="244">
        <v>0</v>
      </c>
      <c r="E679" s="244">
        <v>0</v>
      </c>
      <c r="F679" s="54" t="str">
        <f t="shared" si="11"/>
        <v>-</v>
      </c>
    </row>
    <row r="680" spans="1:6" ht="12.75" customHeight="1" x14ac:dyDescent="0.2">
      <c r="A680" s="55">
        <v>63712</v>
      </c>
      <c r="B680" s="234" t="s">
        <v>1354</v>
      </c>
      <c r="C680" s="56">
        <v>63712</v>
      </c>
      <c r="D680" s="244">
        <v>0</v>
      </c>
      <c r="E680" s="244">
        <v>0</v>
      </c>
      <c r="F680" s="54" t="str">
        <f t="shared" si="11"/>
        <v>-</v>
      </c>
    </row>
    <row r="681" spans="1:6" ht="12.75" customHeight="1" x14ac:dyDescent="0.2">
      <c r="A681" s="55">
        <v>63713</v>
      </c>
      <c r="B681" s="234" t="s">
        <v>1355</v>
      </c>
      <c r="C681" s="56">
        <v>63713</v>
      </c>
      <c r="D681" s="244">
        <v>0</v>
      </c>
      <c r="E681" s="244">
        <v>0</v>
      </c>
      <c r="F681" s="54" t="str">
        <f t="shared" si="11"/>
        <v>-</v>
      </c>
    </row>
    <row r="682" spans="1:6" ht="12.75" customHeight="1" x14ac:dyDescent="0.2">
      <c r="A682" s="55">
        <v>63714</v>
      </c>
      <c r="B682" s="234" t="s">
        <v>1356</v>
      </c>
      <c r="C682" s="56">
        <v>63714</v>
      </c>
      <c r="D682" s="244">
        <v>0</v>
      </c>
      <c r="E682" s="244">
        <v>0</v>
      </c>
      <c r="F682" s="54" t="str">
        <f t="shared" si="11"/>
        <v>-</v>
      </c>
    </row>
    <row r="683" spans="1:6" ht="12.75" customHeight="1" x14ac:dyDescent="0.2">
      <c r="A683" s="55">
        <v>63715</v>
      </c>
      <c r="B683" s="234" t="s">
        <v>1357</v>
      </c>
      <c r="C683" s="56">
        <v>63715</v>
      </c>
      <c r="D683" s="244">
        <v>0</v>
      </c>
      <c r="E683" s="244">
        <v>0</v>
      </c>
      <c r="F683" s="54" t="str">
        <f t="shared" si="11"/>
        <v>-</v>
      </c>
    </row>
    <row r="684" spans="1:6" ht="24" x14ac:dyDescent="0.2">
      <c r="A684" s="55">
        <v>63716</v>
      </c>
      <c r="B684" s="234" t="s">
        <v>1358</v>
      </c>
      <c r="C684" s="56">
        <v>63716</v>
      </c>
      <c r="D684" s="244">
        <v>0</v>
      </c>
      <c r="E684" s="244">
        <v>0</v>
      </c>
      <c r="F684" s="54" t="str">
        <f t="shared" si="11"/>
        <v>-</v>
      </c>
    </row>
    <row r="685" spans="1:6" ht="24" x14ac:dyDescent="0.2">
      <c r="A685" s="55">
        <v>63717</v>
      </c>
      <c r="B685" s="234" t="s">
        <v>1359</v>
      </c>
      <c r="C685" s="56">
        <v>63717</v>
      </c>
      <c r="D685" s="244">
        <v>0</v>
      </c>
      <c r="E685" s="244">
        <v>0</v>
      </c>
      <c r="F685" s="54" t="str">
        <f t="shared" si="11"/>
        <v>-</v>
      </c>
    </row>
    <row r="686" spans="1:6" ht="24" x14ac:dyDescent="0.2">
      <c r="A686" s="55">
        <v>63721</v>
      </c>
      <c r="B686" s="234" t="s">
        <v>1360</v>
      </c>
      <c r="C686" s="56">
        <v>63721</v>
      </c>
      <c r="D686" s="244">
        <v>0</v>
      </c>
      <c r="E686" s="244">
        <v>0</v>
      </c>
      <c r="F686" s="54" t="str">
        <f t="shared" si="11"/>
        <v>-</v>
      </c>
    </row>
    <row r="687" spans="1:6" ht="24" x14ac:dyDescent="0.2">
      <c r="A687" s="55">
        <v>63722</v>
      </c>
      <c r="B687" s="234" t="s">
        <v>1361</v>
      </c>
      <c r="C687" s="56">
        <v>63722</v>
      </c>
      <c r="D687" s="244">
        <v>0</v>
      </c>
      <c r="E687" s="244">
        <v>0</v>
      </c>
      <c r="F687" s="54" t="str">
        <f t="shared" si="11"/>
        <v>-</v>
      </c>
    </row>
    <row r="688" spans="1:6" ht="12.75" customHeight="1" x14ac:dyDescent="0.2">
      <c r="A688" s="55">
        <v>63723</v>
      </c>
      <c r="B688" s="234" t="s">
        <v>1362</v>
      </c>
      <c r="C688" s="56">
        <v>63723</v>
      </c>
      <c r="D688" s="244">
        <v>0</v>
      </c>
      <c r="E688" s="244">
        <v>0</v>
      </c>
      <c r="F688" s="54" t="str">
        <f t="shared" si="11"/>
        <v>-</v>
      </c>
    </row>
    <row r="689" spans="1:6" ht="12.75" customHeight="1" x14ac:dyDescent="0.2">
      <c r="A689" s="55">
        <v>63724</v>
      </c>
      <c r="B689" s="234" t="s">
        <v>1363</v>
      </c>
      <c r="C689" s="56">
        <v>63724</v>
      </c>
      <c r="D689" s="244">
        <v>0</v>
      </c>
      <c r="E689" s="244">
        <v>0</v>
      </c>
      <c r="F689" s="54" t="str">
        <f t="shared" si="11"/>
        <v>-</v>
      </c>
    </row>
    <row r="690" spans="1:6" ht="12.75" customHeight="1" x14ac:dyDescent="0.2">
      <c r="A690" s="55">
        <v>63725</v>
      </c>
      <c r="B690" s="234" t="s">
        <v>1364</v>
      </c>
      <c r="C690" s="56">
        <v>63725</v>
      </c>
      <c r="D690" s="244">
        <v>0</v>
      </c>
      <c r="E690" s="244">
        <v>0</v>
      </c>
      <c r="F690" s="54" t="str">
        <f t="shared" si="11"/>
        <v>-</v>
      </c>
    </row>
    <row r="691" spans="1:6" ht="12.75" customHeight="1" x14ac:dyDescent="0.2">
      <c r="A691" s="55">
        <v>63726</v>
      </c>
      <c r="B691" s="234" t="s">
        <v>1365</v>
      </c>
      <c r="C691" s="56">
        <v>63726</v>
      </c>
      <c r="D691" s="244">
        <v>0</v>
      </c>
      <c r="E691" s="244">
        <v>0</v>
      </c>
      <c r="F691" s="54" t="str">
        <f t="shared" si="11"/>
        <v>-</v>
      </c>
    </row>
    <row r="692" spans="1:6" ht="24" x14ac:dyDescent="0.2">
      <c r="A692" s="55">
        <v>63727</v>
      </c>
      <c r="B692" s="234" t="s">
        <v>1366</v>
      </c>
      <c r="C692" s="56">
        <v>63727</v>
      </c>
      <c r="D692" s="244">
        <v>0</v>
      </c>
      <c r="E692" s="244">
        <v>0</v>
      </c>
      <c r="F692" s="54" t="str">
        <f t="shared" si="11"/>
        <v>-</v>
      </c>
    </row>
    <row r="693" spans="1:6" ht="24" x14ac:dyDescent="0.2">
      <c r="A693" s="55">
        <v>63728</v>
      </c>
      <c r="B693" s="234" t="s">
        <v>1367</v>
      </c>
      <c r="C693" s="56">
        <v>63728</v>
      </c>
      <c r="D693" s="244">
        <v>0</v>
      </c>
      <c r="E693" s="244">
        <v>0</v>
      </c>
      <c r="F693" s="54" t="str">
        <f t="shared" si="11"/>
        <v>-</v>
      </c>
    </row>
    <row r="694" spans="1:6" ht="12.75" customHeight="1" x14ac:dyDescent="0.2">
      <c r="A694" s="55">
        <v>63811</v>
      </c>
      <c r="B694" s="234" t="s">
        <v>1368</v>
      </c>
      <c r="C694" s="52" t="s">
        <v>1369</v>
      </c>
      <c r="D694" s="244">
        <v>4497519</v>
      </c>
      <c r="E694" s="244">
        <v>4205151.09</v>
      </c>
      <c r="F694" s="54">
        <f t="shared" si="11"/>
        <v>93.499351309021705</v>
      </c>
    </row>
    <row r="695" spans="1:6" ht="12.75" customHeight="1" x14ac:dyDescent="0.2">
      <c r="A695" s="55">
        <v>63812</v>
      </c>
      <c r="B695" s="234" t="s">
        <v>1370</v>
      </c>
      <c r="C695" s="52" t="s">
        <v>1371</v>
      </c>
      <c r="D695" s="244">
        <v>274935</v>
      </c>
      <c r="E695" s="244">
        <v>23230.639999999999</v>
      </c>
      <c r="F695" s="54">
        <f t="shared" si="11"/>
        <v>8.4495026097077481</v>
      </c>
    </row>
    <row r="696" spans="1:6" ht="24" x14ac:dyDescent="0.2">
      <c r="A696" s="55" t="s">
        <v>1372</v>
      </c>
      <c r="B696" s="234" t="s">
        <v>1373</v>
      </c>
      <c r="C696" s="52" t="s">
        <v>1372</v>
      </c>
      <c r="D696" s="244">
        <v>0</v>
      </c>
      <c r="E696" s="244">
        <v>0</v>
      </c>
      <c r="F696" s="54" t="str">
        <f t="shared" si="11"/>
        <v>-</v>
      </c>
    </row>
    <row r="697" spans="1:6" ht="24" x14ac:dyDescent="0.2">
      <c r="A697" s="55" t="s">
        <v>1374</v>
      </c>
      <c r="B697" s="234" t="s">
        <v>1375</v>
      </c>
      <c r="C697" s="52" t="s">
        <v>1374</v>
      </c>
      <c r="D697" s="244">
        <v>0</v>
      </c>
      <c r="E697" s="244">
        <v>0</v>
      </c>
      <c r="F697" s="54" t="str">
        <f t="shared" si="11"/>
        <v>-</v>
      </c>
    </row>
    <row r="698" spans="1:6" ht="12.75" customHeight="1" x14ac:dyDescent="0.2">
      <c r="A698" s="55">
        <v>63821</v>
      </c>
      <c r="B698" s="234" t="s">
        <v>1376</v>
      </c>
      <c r="C698" s="52" t="s">
        <v>1377</v>
      </c>
      <c r="D698" s="244">
        <v>29966202</v>
      </c>
      <c r="E698" s="244">
        <v>40964792.32</v>
      </c>
      <c r="F698" s="54">
        <f t="shared" si="11"/>
        <v>136.70331769104408</v>
      </c>
    </row>
    <row r="699" spans="1:6" ht="12.75" customHeight="1" x14ac:dyDescent="0.2">
      <c r="A699" s="55">
        <v>63822</v>
      </c>
      <c r="B699" s="234" t="s">
        <v>1378</v>
      </c>
      <c r="C699" s="52" t="s">
        <v>1379</v>
      </c>
      <c r="D699" s="244">
        <v>0</v>
      </c>
      <c r="E699" s="244">
        <v>0</v>
      </c>
      <c r="F699" s="54" t="str">
        <f t="shared" si="11"/>
        <v>-</v>
      </c>
    </row>
    <row r="700" spans="1:6" ht="24" x14ac:dyDescent="0.2">
      <c r="A700" s="55" t="s">
        <v>1380</v>
      </c>
      <c r="B700" s="234" t="s">
        <v>1381</v>
      </c>
      <c r="C700" s="52" t="s">
        <v>1380</v>
      </c>
      <c r="D700" s="244">
        <v>0</v>
      </c>
      <c r="E700" s="244">
        <v>0</v>
      </c>
      <c r="F700" s="54" t="str">
        <f t="shared" si="11"/>
        <v>-</v>
      </c>
    </row>
    <row r="701" spans="1:6" ht="24" x14ac:dyDescent="0.2">
      <c r="A701" s="55" t="s">
        <v>1382</v>
      </c>
      <c r="B701" s="234" t="s">
        <v>1383</v>
      </c>
      <c r="C701" s="52" t="s">
        <v>1382</v>
      </c>
      <c r="D701" s="244">
        <v>0</v>
      </c>
      <c r="E701" s="244">
        <v>0</v>
      </c>
      <c r="F701" s="54" t="str">
        <f t="shared" si="11"/>
        <v>-</v>
      </c>
    </row>
    <row r="702" spans="1:6" ht="12.75" customHeight="1" x14ac:dyDescent="0.2">
      <c r="A702" s="55">
        <v>64191</v>
      </c>
      <c r="B702" s="87" t="s">
        <v>1384</v>
      </c>
      <c r="C702" s="52" t="s">
        <v>1385</v>
      </c>
      <c r="D702" s="244">
        <v>0</v>
      </c>
      <c r="E702" s="244">
        <v>0</v>
      </c>
      <c r="F702" s="54" t="str">
        <f t="shared" si="11"/>
        <v>-</v>
      </c>
    </row>
    <row r="703" spans="1:6" ht="12.75" customHeight="1" x14ac:dyDescent="0.2">
      <c r="A703" s="55">
        <v>64371</v>
      </c>
      <c r="B703" s="87" t="s">
        <v>1386</v>
      </c>
      <c r="C703" s="52" t="s">
        <v>1387</v>
      </c>
      <c r="D703" s="244">
        <v>0</v>
      </c>
      <c r="E703" s="244">
        <v>0</v>
      </c>
      <c r="F703" s="54" t="str">
        <f t="shared" si="11"/>
        <v>-</v>
      </c>
    </row>
    <row r="704" spans="1:6" ht="12.75" customHeight="1" x14ac:dyDescent="0.2">
      <c r="A704" s="55">
        <v>64372</v>
      </c>
      <c r="B704" s="87" t="s">
        <v>1388</v>
      </c>
      <c r="C704" s="52" t="s">
        <v>1389</v>
      </c>
      <c r="D704" s="244">
        <v>0</v>
      </c>
      <c r="E704" s="244">
        <v>0</v>
      </c>
      <c r="F704" s="54" t="str">
        <f t="shared" si="11"/>
        <v>-</v>
      </c>
    </row>
    <row r="705" spans="1:6" ht="12.75" customHeight="1" x14ac:dyDescent="0.2">
      <c r="A705" s="55">
        <v>64373</v>
      </c>
      <c r="B705" s="87" t="s">
        <v>1390</v>
      </c>
      <c r="C705" s="52" t="s">
        <v>1391</v>
      </c>
      <c r="D705" s="244">
        <v>0</v>
      </c>
      <c r="E705" s="244">
        <v>0</v>
      </c>
      <c r="F705" s="54" t="str">
        <f t="shared" si="11"/>
        <v>-</v>
      </c>
    </row>
    <row r="706" spans="1:6" ht="12.75" customHeight="1" x14ac:dyDescent="0.2">
      <c r="A706" s="55">
        <v>64374</v>
      </c>
      <c r="B706" s="87" t="s">
        <v>1392</v>
      </c>
      <c r="C706" s="52" t="s">
        <v>1393</v>
      </c>
      <c r="D706" s="244">
        <v>0</v>
      </c>
      <c r="E706" s="244">
        <v>0</v>
      </c>
      <c r="F706" s="54" t="str">
        <f t="shared" si="11"/>
        <v>-</v>
      </c>
    </row>
    <row r="707" spans="1:6" ht="12.75" customHeight="1" x14ac:dyDescent="0.2">
      <c r="A707" s="55">
        <v>64375</v>
      </c>
      <c r="B707" s="87" t="s">
        <v>1394</v>
      </c>
      <c r="C707" s="52" t="s">
        <v>1395</v>
      </c>
      <c r="D707" s="244">
        <v>0</v>
      </c>
      <c r="E707" s="244">
        <v>0</v>
      </c>
      <c r="F707" s="54" t="str">
        <f t="shared" si="11"/>
        <v>-</v>
      </c>
    </row>
    <row r="708" spans="1:6" ht="24" x14ac:dyDescent="0.2">
      <c r="A708" s="55">
        <v>64376</v>
      </c>
      <c r="B708" s="234" t="s">
        <v>1396</v>
      </c>
      <c r="C708" s="52" t="s">
        <v>1397</v>
      </c>
      <c r="D708" s="244">
        <v>0</v>
      </c>
      <c r="E708" s="244">
        <v>0</v>
      </c>
      <c r="F708" s="54" t="str">
        <f t="shared" si="11"/>
        <v>-</v>
      </c>
    </row>
    <row r="709" spans="1:6" ht="24" x14ac:dyDescent="0.2">
      <c r="A709" s="55">
        <v>64377</v>
      </c>
      <c r="B709" s="87" t="s">
        <v>1398</v>
      </c>
      <c r="C709" s="52" t="s">
        <v>1399</v>
      </c>
      <c r="D709" s="244">
        <v>0</v>
      </c>
      <c r="E709" s="244">
        <v>0</v>
      </c>
      <c r="F709" s="54" t="str">
        <f t="shared" si="11"/>
        <v>-</v>
      </c>
    </row>
    <row r="710" spans="1:6" ht="12.75" customHeight="1" x14ac:dyDescent="0.2">
      <c r="A710" s="55">
        <v>65264</v>
      </c>
      <c r="B710" s="87" t="s">
        <v>1400</v>
      </c>
      <c r="C710" s="52" t="s">
        <v>1401</v>
      </c>
      <c r="D710" s="244">
        <v>5454891</v>
      </c>
      <c r="E710" s="244">
        <v>6560834.1699999999</v>
      </c>
      <c r="F710" s="54">
        <f t="shared" si="11"/>
        <v>120.27434040386875</v>
      </c>
    </row>
    <row r="711" spans="1:6" ht="12.75" customHeight="1" x14ac:dyDescent="0.2">
      <c r="A711" s="55">
        <v>65265</v>
      </c>
      <c r="B711" s="87" t="s">
        <v>1402</v>
      </c>
      <c r="C711" s="52" t="s">
        <v>1403</v>
      </c>
      <c r="D711" s="244">
        <v>0</v>
      </c>
      <c r="E711" s="244">
        <v>0</v>
      </c>
      <c r="F711" s="54" t="str">
        <f t="shared" si="11"/>
        <v>-</v>
      </c>
    </row>
    <row r="712" spans="1:6" ht="12.75" customHeight="1" x14ac:dyDescent="0.2">
      <c r="A712" s="55" t="s">
        <v>1404</v>
      </c>
      <c r="B712" s="87" t="s">
        <v>1405</v>
      </c>
      <c r="C712" s="52" t="s">
        <v>1404</v>
      </c>
      <c r="D712" s="244">
        <v>700</v>
      </c>
      <c r="E712" s="244">
        <v>161819.98000000001</v>
      </c>
      <c r="F712" s="54" t="str">
        <f t="shared" si="11"/>
        <v>&gt;&gt;100</v>
      </c>
    </row>
    <row r="713" spans="1:6" ht="24" x14ac:dyDescent="0.2">
      <c r="A713" s="55">
        <v>66341</v>
      </c>
      <c r="B713" s="87" t="s">
        <v>1406</v>
      </c>
      <c r="C713" s="56">
        <v>66341</v>
      </c>
      <c r="D713" s="244">
        <v>0</v>
      </c>
      <c r="E713" s="244">
        <v>0</v>
      </c>
      <c r="F713" s="54" t="str">
        <f t="shared" si="11"/>
        <v>-</v>
      </c>
    </row>
    <row r="714" spans="1:6" ht="24" x14ac:dyDescent="0.2">
      <c r="A714" s="55">
        <v>66342</v>
      </c>
      <c r="B714" s="87" t="s">
        <v>1407</v>
      </c>
      <c r="C714" s="56">
        <v>66342</v>
      </c>
      <c r="D714" s="244">
        <v>0</v>
      </c>
      <c r="E714" s="244">
        <v>0</v>
      </c>
      <c r="F714" s="54" t="str">
        <f t="shared" si="11"/>
        <v>-</v>
      </c>
    </row>
    <row r="715" spans="1:6" ht="24" x14ac:dyDescent="0.2">
      <c r="A715" s="55">
        <v>66343</v>
      </c>
      <c r="B715" s="87" t="s">
        <v>1408</v>
      </c>
      <c r="C715" s="56">
        <v>66343</v>
      </c>
      <c r="D715" s="244">
        <v>0</v>
      </c>
      <c r="E715" s="244">
        <v>0</v>
      </c>
      <c r="F715" s="54" t="str">
        <f t="shared" si="11"/>
        <v>-</v>
      </c>
    </row>
    <row r="716" spans="1:6" ht="12.75" customHeight="1" x14ac:dyDescent="0.2">
      <c r="A716" s="55">
        <v>31214</v>
      </c>
      <c r="B716" s="87" t="s">
        <v>1409</v>
      </c>
      <c r="C716" s="52" t="s">
        <v>1410</v>
      </c>
      <c r="D716" s="244">
        <v>732283</v>
      </c>
      <c r="E716" s="244">
        <v>79679.199999999997</v>
      </c>
      <c r="F716" s="54">
        <f t="shared" si="11"/>
        <v>10.880929913708224</v>
      </c>
    </row>
    <row r="717" spans="1:6" ht="12.75" customHeight="1" x14ac:dyDescent="0.2">
      <c r="A717" s="55">
        <v>31215</v>
      </c>
      <c r="B717" s="87" t="s">
        <v>1411</v>
      </c>
      <c r="C717" s="52" t="s">
        <v>1412</v>
      </c>
      <c r="D717" s="244">
        <v>174906</v>
      </c>
      <c r="E717" s="244">
        <v>464350.82</v>
      </c>
      <c r="F717" s="54">
        <f t="shared" si="11"/>
        <v>265.48592958503423</v>
      </c>
    </row>
    <row r="718" spans="1:6" ht="12.75" customHeight="1" x14ac:dyDescent="0.2">
      <c r="A718" s="55">
        <v>32121</v>
      </c>
      <c r="B718" s="87" t="s">
        <v>1413</v>
      </c>
      <c r="C718" s="52" t="s">
        <v>1414</v>
      </c>
      <c r="D718" s="244">
        <v>2213330</v>
      </c>
      <c r="E718" s="244">
        <v>2075313.66</v>
      </c>
      <c r="F718" s="54">
        <f t="shared" si="11"/>
        <v>93.764312596856314</v>
      </c>
    </row>
    <row r="719" spans="1:6" ht="12.75" customHeight="1" x14ac:dyDescent="0.2">
      <c r="A719" s="55" t="s">
        <v>1415</v>
      </c>
      <c r="B719" s="87" t="s">
        <v>1416</v>
      </c>
      <c r="C719" s="52" t="s">
        <v>1415</v>
      </c>
      <c r="D719" s="244">
        <v>14100</v>
      </c>
      <c r="E719" s="244">
        <v>0</v>
      </c>
      <c r="F719" s="54">
        <f t="shared" si="11"/>
        <v>0</v>
      </c>
    </row>
    <row r="720" spans="1:6" ht="12.75" customHeight="1" x14ac:dyDescent="0.2">
      <c r="A720" s="55" t="s">
        <v>1417</v>
      </c>
      <c r="B720" s="87" t="s">
        <v>1418</v>
      </c>
      <c r="C720" s="52" t="s">
        <v>1417</v>
      </c>
      <c r="D720" s="244">
        <v>221532</v>
      </c>
      <c r="E720" s="244">
        <v>349113.9</v>
      </c>
      <c r="F720" s="54">
        <f t="shared" si="11"/>
        <v>157.59073181301122</v>
      </c>
    </row>
    <row r="721" spans="1:6" ht="12.75" customHeight="1" x14ac:dyDescent="0.2">
      <c r="A721" s="55" t="s">
        <v>1419</v>
      </c>
      <c r="B721" s="87" t="s">
        <v>1420</v>
      </c>
      <c r="C721" s="52" t="s">
        <v>1419</v>
      </c>
      <c r="D721" s="244">
        <v>127151</v>
      </c>
      <c r="E721" s="244">
        <v>132767.29999999999</v>
      </c>
      <c r="F721" s="54">
        <f t="shared" si="11"/>
        <v>104.41703171819331</v>
      </c>
    </row>
    <row r="722" spans="1:6" ht="12.75" customHeight="1" x14ac:dyDescent="0.2">
      <c r="A722" s="55" t="s">
        <v>1421</v>
      </c>
      <c r="B722" s="87" t="s">
        <v>1422</v>
      </c>
      <c r="C722" s="52" t="s">
        <v>1421</v>
      </c>
      <c r="D722" s="244">
        <v>519748</v>
      </c>
      <c r="E722" s="244">
        <v>527385.12</v>
      </c>
      <c r="F722" s="54">
        <f t="shared" si="11"/>
        <v>101.46938901159793</v>
      </c>
    </row>
    <row r="723" spans="1:6" ht="12.75" customHeight="1" x14ac:dyDescent="0.2">
      <c r="A723" s="55" t="s">
        <v>1423</v>
      </c>
      <c r="B723" s="87" t="s">
        <v>1424</v>
      </c>
      <c r="C723" s="52" t="s">
        <v>1423</v>
      </c>
      <c r="D723" s="244">
        <v>231452</v>
      </c>
      <c r="E723" s="244">
        <v>227691.43</v>
      </c>
      <c r="F723" s="54">
        <f t="shared" si="11"/>
        <v>98.375226828888927</v>
      </c>
    </row>
    <row r="724" spans="1:6" ht="12.75" customHeight="1" x14ac:dyDescent="0.2">
      <c r="A724" s="55" t="s">
        <v>1425</v>
      </c>
      <c r="B724" s="87" t="s">
        <v>1426</v>
      </c>
      <c r="C724" s="52" t="s">
        <v>1425</v>
      </c>
      <c r="D724" s="244">
        <v>0</v>
      </c>
      <c r="E724" s="244">
        <v>0</v>
      </c>
      <c r="F724" s="54" t="str">
        <f t="shared" si="11"/>
        <v>-</v>
      </c>
    </row>
    <row r="725" spans="1:6" ht="12.75" customHeight="1" x14ac:dyDescent="0.2">
      <c r="A725" s="55">
        <v>32911</v>
      </c>
      <c r="B725" s="87" t="s">
        <v>1427</v>
      </c>
      <c r="C725" s="52" t="s">
        <v>1428</v>
      </c>
      <c r="D725" s="244">
        <v>308764</v>
      </c>
      <c r="E725" s="244">
        <v>306896.88</v>
      </c>
      <c r="F725" s="54">
        <f t="shared" ref="F725:F979" si="12">IF(D725&lt;&gt;0,IF(E725/D725&gt;=100,"&gt;&gt;100",E725/D725*100),"-")</f>
        <v>99.395292197276888</v>
      </c>
    </row>
    <row r="726" spans="1:6" ht="12.75" customHeight="1" x14ac:dyDescent="0.2">
      <c r="A726" s="55" t="s">
        <v>1429</v>
      </c>
      <c r="B726" s="87" t="s">
        <v>1430</v>
      </c>
      <c r="C726" s="52" t="s">
        <v>1429</v>
      </c>
      <c r="D726" s="244">
        <v>84505</v>
      </c>
      <c r="E726" s="244">
        <v>90506.06</v>
      </c>
      <c r="F726" s="54">
        <f t="shared" si="12"/>
        <v>107.10142595112715</v>
      </c>
    </row>
    <row r="727" spans="1:6" ht="12.75" customHeight="1" x14ac:dyDescent="0.2">
      <c r="A727" s="55">
        <v>34111</v>
      </c>
      <c r="B727" s="87" t="s">
        <v>1431</v>
      </c>
      <c r="C727" s="52" t="s">
        <v>1432</v>
      </c>
      <c r="D727" s="244">
        <v>0</v>
      </c>
      <c r="E727" s="244">
        <v>0</v>
      </c>
      <c r="F727" s="54" t="str">
        <f t="shared" si="12"/>
        <v>-</v>
      </c>
    </row>
    <row r="728" spans="1:6" ht="12.75" customHeight="1" x14ac:dyDescent="0.2">
      <c r="A728" s="55">
        <v>34112</v>
      </c>
      <c r="B728" s="87" t="s">
        <v>1433</v>
      </c>
      <c r="C728" s="52" t="s">
        <v>1434</v>
      </c>
      <c r="D728" s="244">
        <v>0</v>
      </c>
      <c r="E728" s="244">
        <v>0</v>
      </c>
      <c r="F728" s="54" t="str">
        <f t="shared" si="12"/>
        <v>-</v>
      </c>
    </row>
    <row r="729" spans="1:6" ht="12.75" customHeight="1" x14ac:dyDescent="0.2">
      <c r="A729" s="55">
        <v>34121</v>
      </c>
      <c r="B729" s="87" t="s">
        <v>1435</v>
      </c>
      <c r="C729" s="52" t="s">
        <v>1436</v>
      </c>
      <c r="D729" s="244">
        <v>0</v>
      </c>
      <c r="E729" s="244">
        <v>0</v>
      </c>
      <c r="F729" s="54" t="str">
        <f t="shared" si="12"/>
        <v>-</v>
      </c>
    </row>
    <row r="730" spans="1:6" ht="12.75" customHeight="1" x14ac:dyDescent="0.2">
      <c r="A730" s="55">
        <v>34122</v>
      </c>
      <c r="B730" s="87" t="s">
        <v>1437</v>
      </c>
      <c r="C730" s="52" t="s">
        <v>1438</v>
      </c>
      <c r="D730" s="244">
        <v>0</v>
      </c>
      <c r="E730" s="244">
        <v>0</v>
      </c>
      <c r="F730" s="54" t="str">
        <f t="shared" si="12"/>
        <v>-</v>
      </c>
    </row>
    <row r="731" spans="1:6" ht="12.75" customHeight="1" x14ac:dyDescent="0.2">
      <c r="A731" s="55">
        <v>34131</v>
      </c>
      <c r="B731" s="87" t="s">
        <v>1439</v>
      </c>
      <c r="C731" s="52" t="s">
        <v>1440</v>
      </c>
      <c r="D731" s="244">
        <v>0</v>
      </c>
      <c r="E731" s="244">
        <v>0</v>
      </c>
      <c r="F731" s="54" t="str">
        <f t="shared" si="12"/>
        <v>-</v>
      </c>
    </row>
    <row r="732" spans="1:6" ht="12.75" customHeight="1" x14ac:dyDescent="0.2">
      <c r="A732" s="55">
        <v>34132</v>
      </c>
      <c r="B732" s="87" t="s">
        <v>1441</v>
      </c>
      <c r="C732" s="52" t="s">
        <v>1442</v>
      </c>
      <c r="D732" s="244">
        <v>0</v>
      </c>
      <c r="E732" s="244">
        <v>0</v>
      </c>
      <c r="F732" s="54" t="str">
        <f t="shared" si="12"/>
        <v>-</v>
      </c>
    </row>
    <row r="733" spans="1:6" ht="12.75" customHeight="1" x14ac:dyDescent="0.2">
      <c r="A733" s="55">
        <v>34191</v>
      </c>
      <c r="B733" s="87" t="s">
        <v>1443</v>
      </c>
      <c r="C733" s="52" t="s">
        <v>1444</v>
      </c>
      <c r="D733" s="244">
        <v>0</v>
      </c>
      <c r="E733" s="244">
        <v>0</v>
      </c>
      <c r="F733" s="54" t="str">
        <f t="shared" si="12"/>
        <v>-</v>
      </c>
    </row>
    <row r="734" spans="1:6" ht="12.75" customHeight="1" x14ac:dyDescent="0.2">
      <c r="A734" s="55">
        <v>34192</v>
      </c>
      <c r="B734" s="87" t="s">
        <v>1445</v>
      </c>
      <c r="C734" s="52" t="s">
        <v>1446</v>
      </c>
      <c r="D734" s="244">
        <v>0</v>
      </c>
      <c r="E734" s="244">
        <v>0</v>
      </c>
      <c r="F734" s="54" t="str">
        <f t="shared" si="12"/>
        <v>-</v>
      </c>
    </row>
    <row r="735" spans="1:6" ht="12.75" customHeight="1" x14ac:dyDescent="0.2">
      <c r="A735" s="55">
        <v>34213</v>
      </c>
      <c r="B735" s="87" t="s">
        <v>1447</v>
      </c>
      <c r="C735" s="52" t="s">
        <v>1448</v>
      </c>
      <c r="D735" s="244">
        <v>0</v>
      </c>
      <c r="E735" s="244">
        <v>0</v>
      </c>
      <c r="F735" s="54" t="str">
        <f t="shared" si="12"/>
        <v>-</v>
      </c>
    </row>
    <row r="736" spans="1:6" ht="12.75" customHeight="1" x14ac:dyDescent="0.2">
      <c r="A736" s="55">
        <v>34214</v>
      </c>
      <c r="B736" s="87" t="s">
        <v>1449</v>
      </c>
      <c r="C736" s="52" t="s">
        <v>1450</v>
      </c>
      <c r="D736" s="244">
        <v>0</v>
      </c>
      <c r="E736" s="244">
        <v>0</v>
      </c>
      <c r="F736" s="54" t="str">
        <f t="shared" si="12"/>
        <v>-</v>
      </c>
    </row>
    <row r="737" spans="1:6" ht="12.75" customHeight="1" x14ac:dyDescent="0.2">
      <c r="A737" s="55">
        <v>34215</v>
      </c>
      <c r="B737" s="87" t="s">
        <v>1451</v>
      </c>
      <c r="C737" s="52" t="s">
        <v>1452</v>
      </c>
      <c r="D737" s="244">
        <v>0</v>
      </c>
      <c r="E737" s="244">
        <v>0</v>
      </c>
      <c r="F737" s="54" t="str">
        <f t="shared" si="12"/>
        <v>-</v>
      </c>
    </row>
    <row r="738" spans="1:6" ht="12.75" customHeight="1" x14ac:dyDescent="0.2">
      <c r="A738" s="55">
        <v>34216</v>
      </c>
      <c r="B738" s="87" t="s">
        <v>1453</v>
      </c>
      <c r="C738" s="52" t="s">
        <v>1454</v>
      </c>
      <c r="D738" s="244">
        <v>0</v>
      </c>
      <c r="E738" s="244">
        <v>0</v>
      </c>
      <c r="F738" s="54" t="str">
        <f t="shared" si="12"/>
        <v>-</v>
      </c>
    </row>
    <row r="739" spans="1:6" ht="12.75" customHeight="1" x14ac:dyDescent="0.2">
      <c r="A739" s="55">
        <v>34222</v>
      </c>
      <c r="B739" s="87" t="s">
        <v>1455</v>
      </c>
      <c r="C739" s="52" t="s">
        <v>1456</v>
      </c>
      <c r="D739" s="244">
        <v>0</v>
      </c>
      <c r="E739" s="244">
        <v>0</v>
      </c>
      <c r="F739" s="54" t="str">
        <f t="shared" si="12"/>
        <v>-</v>
      </c>
    </row>
    <row r="740" spans="1:6" ht="12.75" customHeight="1" x14ac:dyDescent="0.2">
      <c r="A740" s="55">
        <v>34223</v>
      </c>
      <c r="B740" s="87" t="s">
        <v>1457</v>
      </c>
      <c r="C740" s="52" t="s">
        <v>1458</v>
      </c>
      <c r="D740" s="244">
        <v>0</v>
      </c>
      <c r="E740" s="244">
        <v>0</v>
      </c>
      <c r="F740" s="54" t="str">
        <f t="shared" si="12"/>
        <v>-</v>
      </c>
    </row>
    <row r="741" spans="1:6" ht="24" x14ac:dyDescent="0.2">
      <c r="A741" s="55">
        <v>34224</v>
      </c>
      <c r="B741" s="87" t="s">
        <v>1459</v>
      </c>
      <c r="C741" s="52" t="s">
        <v>1460</v>
      </c>
      <c r="D741" s="244">
        <v>0</v>
      </c>
      <c r="E741" s="244">
        <v>0</v>
      </c>
      <c r="F741" s="54" t="str">
        <f t="shared" si="12"/>
        <v>-</v>
      </c>
    </row>
    <row r="742" spans="1:6" ht="24" x14ac:dyDescent="0.2">
      <c r="A742" s="55">
        <v>34233</v>
      </c>
      <c r="B742" s="87" t="s">
        <v>1461</v>
      </c>
      <c r="C742" s="52" t="s">
        <v>1462</v>
      </c>
      <c r="D742" s="244">
        <v>0</v>
      </c>
      <c r="E742" s="244">
        <v>0</v>
      </c>
      <c r="F742" s="54" t="str">
        <f t="shared" si="12"/>
        <v>-</v>
      </c>
    </row>
    <row r="743" spans="1:6" ht="24" x14ac:dyDescent="0.2">
      <c r="A743" s="55">
        <v>34234</v>
      </c>
      <c r="B743" s="234" t="s">
        <v>1463</v>
      </c>
      <c r="C743" s="52" t="s">
        <v>1464</v>
      </c>
      <c r="D743" s="244">
        <v>0</v>
      </c>
      <c r="E743" s="244">
        <v>0</v>
      </c>
      <c r="F743" s="54" t="str">
        <f t="shared" si="12"/>
        <v>-</v>
      </c>
    </row>
    <row r="744" spans="1:6" ht="24" x14ac:dyDescent="0.2">
      <c r="A744" s="55">
        <v>34235</v>
      </c>
      <c r="B744" s="234" t="s">
        <v>1465</v>
      </c>
      <c r="C744" s="52" t="s">
        <v>1466</v>
      </c>
      <c r="D744" s="244">
        <v>0</v>
      </c>
      <c r="E744" s="244">
        <v>0</v>
      </c>
      <c r="F744" s="54" t="str">
        <f t="shared" si="12"/>
        <v>-</v>
      </c>
    </row>
    <row r="745" spans="1:6" ht="12.75" customHeight="1" x14ac:dyDescent="0.2">
      <c r="A745" s="55">
        <v>34236</v>
      </c>
      <c r="B745" s="87" t="s">
        <v>1467</v>
      </c>
      <c r="C745" s="52" t="s">
        <v>1468</v>
      </c>
      <c r="D745" s="244">
        <v>0</v>
      </c>
      <c r="E745" s="244">
        <v>0</v>
      </c>
      <c r="F745" s="54" t="str">
        <f t="shared" si="12"/>
        <v>-</v>
      </c>
    </row>
    <row r="746" spans="1:6" ht="12.75" customHeight="1" x14ac:dyDescent="0.2">
      <c r="A746" s="55">
        <v>34237</v>
      </c>
      <c r="B746" s="87" t="s">
        <v>1469</v>
      </c>
      <c r="C746" s="52" t="s">
        <v>1470</v>
      </c>
      <c r="D746" s="244">
        <v>0</v>
      </c>
      <c r="E746" s="244">
        <v>0</v>
      </c>
      <c r="F746" s="54" t="str">
        <f t="shared" si="12"/>
        <v>-</v>
      </c>
    </row>
    <row r="747" spans="1:6" ht="12.75" customHeight="1" x14ac:dyDescent="0.2">
      <c r="A747" s="55">
        <v>34238</v>
      </c>
      <c r="B747" s="87" t="s">
        <v>1471</v>
      </c>
      <c r="C747" s="52" t="s">
        <v>1472</v>
      </c>
      <c r="D747" s="244">
        <v>0</v>
      </c>
      <c r="E747" s="244">
        <v>0</v>
      </c>
      <c r="F747" s="54" t="str">
        <f t="shared" si="12"/>
        <v>-</v>
      </c>
    </row>
    <row r="748" spans="1:6" ht="24" x14ac:dyDescent="0.2">
      <c r="A748" s="55">
        <v>34273</v>
      </c>
      <c r="B748" s="87" t="s">
        <v>1473</v>
      </c>
      <c r="C748" s="52" t="s">
        <v>1474</v>
      </c>
      <c r="D748" s="244">
        <v>0</v>
      </c>
      <c r="E748" s="244">
        <v>0</v>
      </c>
      <c r="F748" s="54" t="str">
        <f t="shared" si="12"/>
        <v>-</v>
      </c>
    </row>
    <row r="749" spans="1:6" ht="12.75" customHeight="1" x14ac:dyDescent="0.2">
      <c r="A749" s="55">
        <v>34274</v>
      </c>
      <c r="B749" s="87" t="s">
        <v>1475</v>
      </c>
      <c r="C749" s="52" t="s">
        <v>1476</v>
      </c>
      <c r="D749" s="244">
        <v>0</v>
      </c>
      <c r="E749" s="244">
        <v>0</v>
      </c>
      <c r="F749" s="54" t="str">
        <f t="shared" si="12"/>
        <v>-</v>
      </c>
    </row>
    <row r="750" spans="1:6" ht="12.75" customHeight="1" x14ac:dyDescent="0.2">
      <c r="A750" s="55">
        <v>34275</v>
      </c>
      <c r="B750" s="87" t="s">
        <v>1477</v>
      </c>
      <c r="C750" s="52" t="s">
        <v>1478</v>
      </c>
      <c r="D750" s="244">
        <v>0</v>
      </c>
      <c r="E750" s="244">
        <v>0</v>
      </c>
      <c r="F750" s="54" t="str">
        <f t="shared" si="12"/>
        <v>-</v>
      </c>
    </row>
    <row r="751" spans="1:6" ht="12.75" customHeight="1" x14ac:dyDescent="0.2">
      <c r="A751" s="55">
        <v>34281</v>
      </c>
      <c r="B751" s="87" t="s">
        <v>1479</v>
      </c>
      <c r="C751" s="52" t="s">
        <v>1480</v>
      </c>
      <c r="D751" s="244">
        <v>0</v>
      </c>
      <c r="E751" s="244">
        <v>0</v>
      </c>
      <c r="F751" s="54" t="str">
        <f t="shared" si="12"/>
        <v>-</v>
      </c>
    </row>
    <row r="752" spans="1:6" ht="12.75" customHeight="1" x14ac:dyDescent="0.2">
      <c r="A752" s="55">
        <v>34282</v>
      </c>
      <c r="B752" s="87" t="s">
        <v>1481</v>
      </c>
      <c r="C752" s="52" t="s">
        <v>1482</v>
      </c>
      <c r="D752" s="244">
        <v>0</v>
      </c>
      <c r="E752" s="244">
        <v>0</v>
      </c>
      <c r="F752" s="54" t="str">
        <f t="shared" si="12"/>
        <v>-</v>
      </c>
    </row>
    <row r="753" spans="1:6" ht="12.75" customHeight="1" x14ac:dyDescent="0.2">
      <c r="A753" s="55">
        <v>34283</v>
      </c>
      <c r="B753" s="87" t="s">
        <v>1483</v>
      </c>
      <c r="C753" s="52" t="s">
        <v>1484</v>
      </c>
      <c r="D753" s="244">
        <v>0</v>
      </c>
      <c r="E753" s="244">
        <v>0</v>
      </c>
      <c r="F753" s="54" t="str">
        <f t="shared" si="12"/>
        <v>-</v>
      </c>
    </row>
    <row r="754" spans="1:6" ht="12.75" customHeight="1" x14ac:dyDescent="0.2">
      <c r="A754" s="55">
        <v>34284</v>
      </c>
      <c r="B754" s="87" t="s">
        <v>1485</v>
      </c>
      <c r="C754" s="52" t="s">
        <v>1486</v>
      </c>
      <c r="D754" s="244">
        <v>0</v>
      </c>
      <c r="E754" s="244">
        <v>0</v>
      </c>
      <c r="F754" s="54" t="str">
        <f t="shared" si="12"/>
        <v>-</v>
      </c>
    </row>
    <row r="755" spans="1:6" ht="12.75" customHeight="1" x14ac:dyDescent="0.2">
      <c r="A755" s="55">
        <v>34285</v>
      </c>
      <c r="B755" s="87" t="s">
        <v>1487</v>
      </c>
      <c r="C755" s="52" t="s">
        <v>1488</v>
      </c>
      <c r="D755" s="244">
        <v>0</v>
      </c>
      <c r="E755" s="244">
        <v>0</v>
      </c>
      <c r="F755" s="54" t="str">
        <f t="shared" si="12"/>
        <v>-</v>
      </c>
    </row>
    <row r="756" spans="1:6" ht="24" x14ac:dyDescent="0.2">
      <c r="A756" s="55">
        <v>34286</v>
      </c>
      <c r="B756" s="234" t="s">
        <v>1489</v>
      </c>
      <c r="C756" s="52" t="s">
        <v>1490</v>
      </c>
      <c r="D756" s="244">
        <v>0</v>
      </c>
      <c r="E756" s="244">
        <v>0</v>
      </c>
      <c r="F756" s="54" t="str">
        <f t="shared" si="12"/>
        <v>-</v>
      </c>
    </row>
    <row r="757" spans="1:6" ht="24" x14ac:dyDescent="0.2">
      <c r="A757" s="55">
        <v>34287</v>
      </c>
      <c r="B757" s="87" t="s">
        <v>1491</v>
      </c>
      <c r="C757" s="52" t="s">
        <v>1492</v>
      </c>
      <c r="D757" s="244">
        <v>0</v>
      </c>
      <c r="E757" s="244">
        <v>0</v>
      </c>
      <c r="F757" s="54" t="str">
        <f t="shared" si="12"/>
        <v>-</v>
      </c>
    </row>
    <row r="758" spans="1:6" ht="12.75" customHeight="1" x14ac:dyDescent="0.2">
      <c r="A758" s="55">
        <v>34341</v>
      </c>
      <c r="B758" s="87" t="s">
        <v>1493</v>
      </c>
      <c r="C758" s="52" t="s">
        <v>1494</v>
      </c>
      <c r="D758" s="244">
        <v>0</v>
      </c>
      <c r="E758" s="244">
        <v>0</v>
      </c>
      <c r="F758" s="54" t="str">
        <f t="shared" si="12"/>
        <v>-</v>
      </c>
    </row>
    <row r="759" spans="1:6" ht="12.75" customHeight="1" x14ac:dyDescent="0.2">
      <c r="A759" s="55">
        <v>35231</v>
      </c>
      <c r="B759" s="87" t="s">
        <v>1495</v>
      </c>
      <c r="C759" s="52" t="s">
        <v>1496</v>
      </c>
      <c r="D759" s="244">
        <v>1000000</v>
      </c>
      <c r="E759" s="244">
        <v>1000000</v>
      </c>
      <c r="F759" s="54">
        <f t="shared" si="12"/>
        <v>100</v>
      </c>
    </row>
    <row r="760" spans="1:6" ht="12.75" customHeight="1" x14ac:dyDescent="0.2">
      <c r="A760" s="55">
        <v>35232</v>
      </c>
      <c r="B760" s="87" t="s">
        <v>1497</v>
      </c>
      <c r="C760" s="52" t="s">
        <v>1498</v>
      </c>
      <c r="D760" s="244">
        <v>0</v>
      </c>
      <c r="E760" s="244">
        <v>0</v>
      </c>
      <c r="F760" s="54" t="str">
        <f t="shared" si="12"/>
        <v>-</v>
      </c>
    </row>
    <row r="761" spans="1:6" ht="12.75" customHeight="1" x14ac:dyDescent="0.2">
      <c r="A761" s="55">
        <v>36313</v>
      </c>
      <c r="B761" s="87" t="s">
        <v>1499</v>
      </c>
      <c r="C761" s="52" t="s">
        <v>1500</v>
      </c>
      <c r="D761" s="244">
        <v>0</v>
      </c>
      <c r="E761" s="244">
        <v>0</v>
      </c>
      <c r="F761" s="54" t="str">
        <f t="shared" si="12"/>
        <v>-</v>
      </c>
    </row>
    <row r="762" spans="1:6" ht="12.75" customHeight="1" x14ac:dyDescent="0.2">
      <c r="A762" s="55">
        <v>36314</v>
      </c>
      <c r="B762" s="87" t="s">
        <v>1501</v>
      </c>
      <c r="C762" s="52" t="s">
        <v>1502</v>
      </c>
      <c r="D762" s="244">
        <v>0</v>
      </c>
      <c r="E762" s="244">
        <v>0</v>
      </c>
      <c r="F762" s="54" t="str">
        <f t="shared" si="12"/>
        <v>-</v>
      </c>
    </row>
    <row r="763" spans="1:6" ht="12.75" customHeight="1" x14ac:dyDescent="0.2">
      <c r="A763" s="55">
        <v>36315</v>
      </c>
      <c r="B763" s="87" t="s">
        <v>1503</v>
      </c>
      <c r="C763" s="52" t="s">
        <v>1504</v>
      </c>
      <c r="D763" s="244">
        <v>0</v>
      </c>
      <c r="E763" s="244">
        <v>0</v>
      </c>
      <c r="F763" s="54" t="str">
        <f t="shared" si="12"/>
        <v>-</v>
      </c>
    </row>
    <row r="764" spans="1:6" ht="12.75" customHeight="1" x14ac:dyDescent="0.2">
      <c r="A764" s="55">
        <v>36316</v>
      </c>
      <c r="B764" s="87" t="s">
        <v>1505</v>
      </c>
      <c r="C764" s="52" t="s">
        <v>1506</v>
      </c>
      <c r="D764" s="244">
        <v>0</v>
      </c>
      <c r="E764" s="244">
        <v>0</v>
      </c>
      <c r="F764" s="54" t="str">
        <f t="shared" si="12"/>
        <v>-</v>
      </c>
    </row>
    <row r="765" spans="1:6" ht="12.75" customHeight="1" x14ac:dyDescent="0.2">
      <c r="A765" s="55">
        <v>36317</v>
      </c>
      <c r="B765" s="87" t="s">
        <v>1507</v>
      </c>
      <c r="C765" s="52" t="s">
        <v>1508</v>
      </c>
      <c r="D765" s="244">
        <v>0</v>
      </c>
      <c r="E765" s="244">
        <v>0</v>
      </c>
      <c r="F765" s="54" t="str">
        <f t="shared" si="12"/>
        <v>-</v>
      </c>
    </row>
    <row r="766" spans="1:6" ht="12.75" customHeight="1" x14ac:dyDescent="0.2">
      <c r="A766" s="55">
        <v>36318</v>
      </c>
      <c r="B766" s="87" t="s">
        <v>1509</v>
      </c>
      <c r="C766" s="52" t="s">
        <v>1510</v>
      </c>
      <c r="D766" s="244">
        <v>0</v>
      </c>
      <c r="E766" s="244">
        <v>0</v>
      </c>
      <c r="F766" s="54" t="str">
        <f t="shared" si="12"/>
        <v>-</v>
      </c>
    </row>
    <row r="767" spans="1:6" ht="24" x14ac:dyDescent="0.2">
      <c r="A767" s="55">
        <v>36319</v>
      </c>
      <c r="B767" s="234" t="s">
        <v>1511</v>
      </c>
      <c r="C767" s="52" t="s">
        <v>1512</v>
      </c>
      <c r="D767" s="244">
        <v>0</v>
      </c>
      <c r="E767" s="244">
        <v>0</v>
      </c>
      <c r="F767" s="54" t="str">
        <f t="shared" si="12"/>
        <v>-</v>
      </c>
    </row>
    <row r="768" spans="1:6" ht="12.75" customHeight="1" x14ac:dyDescent="0.2">
      <c r="A768" s="55">
        <v>36323</v>
      </c>
      <c r="B768" s="87" t="s">
        <v>1513</v>
      </c>
      <c r="C768" s="52" t="s">
        <v>1514</v>
      </c>
      <c r="D768" s="244">
        <v>898199</v>
      </c>
      <c r="E768" s="244">
        <v>2650742.5499999998</v>
      </c>
      <c r="F768" s="54">
        <f t="shared" si="12"/>
        <v>295.11751293421611</v>
      </c>
    </row>
    <row r="769" spans="1:6" ht="12.75" customHeight="1" x14ac:dyDescent="0.2">
      <c r="A769" s="55">
        <v>36324</v>
      </c>
      <c r="B769" s="87" t="s">
        <v>1515</v>
      </c>
      <c r="C769" s="52" t="s">
        <v>1516</v>
      </c>
      <c r="D769" s="244">
        <v>0</v>
      </c>
      <c r="E769" s="244">
        <v>0</v>
      </c>
      <c r="F769" s="54" t="str">
        <f t="shared" si="12"/>
        <v>-</v>
      </c>
    </row>
    <row r="770" spans="1:6" ht="12.75" customHeight="1" x14ac:dyDescent="0.2">
      <c r="A770" s="55">
        <v>36325</v>
      </c>
      <c r="B770" s="87" t="s">
        <v>1517</v>
      </c>
      <c r="C770" s="52" t="s">
        <v>1518</v>
      </c>
      <c r="D770" s="244">
        <v>0</v>
      </c>
      <c r="E770" s="244">
        <v>0</v>
      </c>
      <c r="F770" s="54" t="str">
        <f t="shared" si="12"/>
        <v>-</v>
      </c>
    </row>
    <row r="771" spans="1:6" ht="12.75" customHeight="1" x14ac:dyDescent="0.2">
      <c r="A771" s="55">
        <v>36326</v>
      </c>
      <c r="B771" s="87" t="s">
        <v>1519</v>
      </c>
      <c r="C771" s="52" t="s">
        <v>1520</v>
      </c>
      <c r="D771" s="244">
        <v>0</v>
      </c>
      <c r="E771" s="244">
        <v>0</v>
      </c>
      <c r="F771" s="54" t="str">
        <f t="shared" si="12"/>
        <v>-</v>
      </c>
    </row>
    <row r="772" spans="1:6" ht="12.75" customHeight="1" x14ac:dyDescent="0.2">
      <c r="A772" s="55">
        <v>36327</v>
      </c>
      <c r="B772" s="87" t="s">
        <v>1521</v>
      </c>
      <c r="C772" s="52" t="s">
        <v>1522</v>
      </c>
      <c r="D772" s="244">
        <v>0</v>
      </c>
      <c r="E772" s="244">
        <v>0</v>
      </c>
      <c r="F772" s="54" t="str">
        <f t="shared" si="12"/>
        <v>-</v>
      </c>
    </row>
    <row r="773" spans="1:6" ht="24" x14ac:dyDescent="0.2">
      <c r="A773" s="55">
        <v>36328</v>
      </c>
      <c r="B773" s="87" t="s">
        <v>1523</v>
      </c>
      <c r="C773" s="52" t="s">
        <v>1524</v>
      </c>
      <c r="D773" s="244">
        <v>0</v>
      </c>
      <c r="E773" s="244">
        <v>0</v>
      </c>
      <c r="F773" s="54" t="str">
        <f t="shared" si="12"/>
        <v>-</v>
      </c>
    </row>
    <row r="774" spans="1:6" ht="24" x14ac:dyDescent="0.2">
      <c r="A774" s="55">
        <v>36329</v>
      </c>
      <c r="B774" s="234" t="s">
        <v>1525</v>
      </c>
      <c r="C774" s="52" t="s">
        <v>1526</v>
      </c>
      <c r="D774" s="244">
        <v>0</v>
      </c>
      <c r="E774" s="244">
        <v>0</v>
      </c>
      <c r="F774" s="54" t="str">
        <f t="shared" si="12"/>
        <v>-</v>
      </c>
    </row>
    <row r="775" spans="1:6" ht="12.75" customHeight="1" x14ac:dyDescent="0.2">
      <c r="A775" s="55" t="s">
        <v>1527</v>
      </c>
      <c r="B775" s="234" t="s">
        <v>1528</v>
      </c>
      <c r="C775" s="56" t="s">
        <v>1527</v>
      </c>
      <c r="D775" s="244">
        <v>0</v>
      </c>
      <c r="E775" s="244">
        <v>0</v>
      </c>
      <c r="F775" s="54" t="str">
        <f t="shared" si="12"/>
        <v>-</v>
      </c>
    </row>
    <row r="776" spans="1:6" ht="12.75" customHeight="1" x14ac:dyDescent="0.2">
      <c r="A776" s="55" t="s">
        <v>1529</v>
      </c>
      <c r="B776" s="234" t="s">
        <v>1530</v>
      </c>
      <c r="C776" s="56" t="s">
        <v>1529</v>
      </c>
      <c r="D776" s="244">
        <v>0</v>
      </c>
      <c r="E776" s="244">
        <v>0</v>
      </c>
      <c r="F776" s="54" t="str">
        <f t="shared" si="12"/>
        <v>-</v>
      </c>
    </row>
    <row r="777" spans="1:6" ht="12.75" customHeight="1" x14ac:dyDescent="0.2">
      <c r="A777" s="55" t="s">
        <v>1531</v>
      </c>
      <c r="B777" s="234" t="s">
        <v>1532</v>
      </c>
      <c r="C777" s="56" t="s">
        <v>1531</v>
      </c>
      <c r="D777" s="244">
        <v>0</v>
      </c>
      <c r="E777" s="244">
        <v>0</v>
      </c>
      <c r="F777" s="54" t="str">
        <f t="shared" si="12"/>
        <v>-</v>
      </c>
    </row>
    <row r="778" spans="1:6" ht="12.75" customHeight="1" x14ac:dyDescent="0.2">
      <c r="A778" s="55" t="s">
        <v>1533</v>
      </c>
      <c r="B778" s="234" t="s">
        <v>1534</v>
      </c>
      <c r="C778" s="56" t="s">
        <v>1533</v>
      </c>
      <c r="D778" s="244">
        <v>0</v>
      </c>
      <c r="E778" s="244">
        <v>0</v>
      </c>
      <c r="F778" s="54" t="str">
        <f t="shared" si="12"/>
        <v>-</v>
      </c>
    </row>
    <row r="779" spans="1:6" ht="24" x14ac:dyDescent="0.2">
      <c r="A779" s="55" t="s">
        <v>1535</v>
      </c>
      <c r="B779" s="234" t="s">
        <v>1536</v>
      </c>
      <c r="C779" s="56" t="s">
        <v>1535</v>
      </c>
      <c r="D779" s="244">
        <v>0</v>
      </c>
      <c r="E779" s="244">
        <v>0</v>
      </c>
      <c r="F779" s="54" t="str">
        <f t="shared" si="12"/>
        <v>-</v>
      </c>
    </row>
    <row r="780" spans="1:6" ht="24" x14ac:dyDescent="0.2">
      <c r="A780" s="55" t="s">
        <v>1537</v>
      </c>
      <c r="B780" s="234" t="s">
        <v>1538</v>
      </c>
      <c r="C780" s="56" t="s">
        <v>1537</v>
      </c>
      <c r="D780" s="244">
        <v>0</v>
      </c>
      <c r="E780" s="244">
        <v>0</v>
      </c>
      <c r="F780" s="54" t="str">
        <f t="shared" si="12"/>
        <v>-</v>
      </c>
    </row>
    <row r="781" spans="1:6" ht="12.75" customHeight="1" x14ac:dyDescent="0.2">
      <c r="A781" s="55" t="s">
        <v>1539</v>
      </c>
      <c r="B781" s="234" t="s">
        <v>1540</v>
      </c>
      <c r="C781" s="56" t="s">
        <v>1539</v>
      </c>
      <c r="D781" s="244">
        <v>0</v>
      </c>
      <c r="E781" s="244">
        <v>0</v>
      </c>
      <c r="F781" s="54" t="str">
        <f t="shared" si="12"/>
        <v>-</v>
      </c>
    </row>
    <row r="782" spans="1:6" ht="24" x14ac:dyDescent="0.2">
      <c r="A782" s="55" t="s">
        <v>1541</v>
      </c>
      <c r="B782" s="234" t="s">
        <v>1542</v>
      </c>
      <c r="C782" s="56" t="s">
        <v>1541</v>
      </c>
      <c r="D782" s="244">
        <v>0</v>
      </c>
      <c r="E782" s="244">
        <v>0</v>
      </c>
      <c r="F782" s="54" t="str">
        <f t="shared" si="12"/>
        <v>-</v>
      </c>
    </row>
    <row r="783" spans="1:6" ht="12.75" customHeight="1" x14ac:dyDescent="0.2">
      <c r="A783" s="55" t="s">
        <v>1543</v>
      </c>
      <c r="B783" s="234" t="s">
        <v>1544</v>
      </c>
      <c r="C783" s="56" t="s">
        <v>1543</v>
      </c>
      <c r="D783" s="244">
        <v>0</v>
      </c>
      <c r="E783" s="244">
        <v>0</v>
      </c>
      <c r="F783" s="54" t="str">
        <f t="shared" si="12"/>
        <v>-</v>
      </c>
    </row>
    <row r="784" spans="1:6" ht="12.75" customHeight="1" x14ac:dyDescent="0.2">
      <c r="A784" s="55" t="s">
        <v>1545</v>
      </c>
      <c r="B784" s="234" t="s">
        <v>1546</v>
      </c>
      <c r="C784" s="56" t="s">
        <v>1545</v>
      </c>
      <c r="D784" s="244">
        <v>0</v>
      </c>
      <c r="E784" s="244">
        <v>0</v>
      </c>
      <c r="F784" s="54" t="str">
        <f t="shared" si="12"/>
        <v>-</v>
      </c>
    </row>
    <row r="785" spans="1:6" ht="24" x14ac:dyDescent="0.2">
      <c r="A785" s="55" t="s">
        <v>1547</v>
      </c>
      <c r="B785" s="234" t="s">
        <v>1548</v>
      </c>
      <c r="C785" s="56" t="s">
        <v>1547</v>
      </c>
      <c r="D785" s="244">
        <v>0</v>
      </c>
      <c r="E785" s="244">
        <v>0</v>
      </c>
      <c r="F785" s="54" t="str">
        <f t="shared" si="12"/>
        <v>-</v>
      </c>
    </row>
    <row r="786" spans="1:6" ht="24" x14ac:dyDescent="0.2">
      <c r="A786" s="55" t="s">
        <v>1549</v>
      </c>
      <c r="B786" s="234" t="s">
        <v>1550</v>
      </c>
      <c r="C786" s="56" t="s">
        <v>1549</v>
      </c>
      <c r="D786" s="244">
        <v>0</v>
      </c>
      <c r="E786" s="244">
        <v>0</v>
      </c>
      <c r="F786" s="54" t="str">
        <f t="shared" si="12"/>
        <v>-</v>
      </c>
    </row>
    <row r="787" spans="1:6" ht="24" x14ac:dyDescent="0.2">
      <c r="A787" s="55" t="s">
        <v>1551</v>
      </c>
      <c r="B787" s="234" t="s">
        <v>1552</v>
      </c>
      <c r="C787" s="56" t="s">
        <v>1551</v>
      </c>
      <c r="D787" s="244">
        <v>0</v>
      </c>
      <c r="E787" s="244">
        <v>0</v>
      </c>
      <c r="F787" s="54" t="str">
        <f t="shared" si="12"/>
        <v>-</v>
      </c>
    </row>
    <row r="788" spans="1:6" ht="24" x14ac:dyDescent="0.2">
      <c r="A788" s="55" t="s">
        <v>1553</v>
      </c>
      <c r="B788" s="234" t="s">
        <v>1554</v>
      </c>
      <c r="C788" s="56" t="s">
        <v>1553</v>
      </c>
      <c r="D788" s="244">
        <v>0</v>
      </c>
      <c r="E788" s="244">
        <v>0</v>
      </c>
      <c r="F788" s="54" t="str">
        <f t="shared" si="12"/>
        <v>-</v>
      </c>
    </row>
    <row r="789" spans="1:6" ht="24" x14ac:dyDescent="0.2">
      <c r="A789" s="55" t="s">
        <v>1555</v>
      </c>
      <c r="B789" s="234" t="s">
        <v>1556</v>
      </c>
      <c r="C789" s="56" t="s">
        <v>1555</v>
      </c>
      <c r="D789" s="244">
        <v>0</v>
      </c>
      <c r="E789" s="244">
        <v>0</v>
      </c>
      <c r="F789" s="54" t="str">
        <f t="shared" si="12"/>
        <v>-</v>
      </c>
    </row>
    <row r="790" spans="1:6" ht="24" x14ac:dyDescent="0.2">
      <c r="A790" s="55" t="s">
        <v>1557</v>
      </c>
      <c r="B790" s="87" t="s">
        <v>1558</v>
      </c>
      <c r="C790" s="52" t="s">
        <v>1557</v>
      </c>
      <c r="D790" s="244">
        <v>0</v>
      </c>
      <c r="E790" s="244">
        <v>0</v>
      </c>
      <c r="F790" s="54" t="str">
        <f t="shared" si="12"/>
        <v>-</v>
      </c>
    </row>
    <row r="791" spans="1:6" ht="24" x14ac:dyDescent="0.2">
      <c r="A791" s="55" t="s">
        <v>1559</v>
      </c>
      <c r="B791" s="87" t="s">
        <v>1560</v>
      </c>
      <c r="C791" s="52" t="s">
        <v>1559</v>
      </c>
      <c r="D791" s="244">
        <v>0</v>
      </c>
      <c r="E791" s="244">
        <v>0</v>
      </c>
      <c r="F791" s="54" t="str">
        <f t="shared" si="12"/>
        <v>-</v>
      </c>
    </row>
    <row r="792" spans="1:6" ht="24" x14ac:dyDescent="0.2">
      <c r="A792" s="55" t="s">
        <v>1561</v>
      </c>
      <c r="B792" s="87" t="s">
        <v>1562</v>
      </c>
      <c r="C792" s="52" t="s">
        <v>1561</v>
      </c>
      <c r="D792" s="244">
        <v>0</v>
      </c>
      <c r="E792" s="244">
        <v>0</v>
      </c>
      <c r="F792" s="54" t="str">
        <f t="shared" si="12"/>
        <v>-</v>
      </c>
    </row>
    <row r="793" spans="1:6" ht="24" x14ac:dyDescent="0.2">
      <c r="A793" s="55" t="s">
        <v>1563</v>
      </c>
      <c r="B793" s="87" t="s">
        <v>1564</v>
      </c>
      <c r="C793" s="52" t="s">
        <v>1563</v>
      </c>
      <c r="D793" s="244">
        <v>0</v>
      </c>
      <c r="E793" s="244">
        <v>0</v>
      </c>
      <c r="F793" s="54" t="str">
        <f t="shared" si="12"/>
        <v>-</v>
      </c>
    </row>
    <row r="794" spans="1:6" ht="12.75" customHeight="1" x14ac:dyDescent="0.2">
      <c r="A794" s="55" t="s">
        <v>1565</v>
      </c>
      <c r="B794" s="87" t="s">
        <v>1566</v>
      </c>
      <c r="C794" s="52" t="s">
        <v>1565</v>
      </c>
      <c r="D794" s="244">
        <v>0</v>
      </c>
      <c r="E794" s="244">
        <v>0</v>
      </c>
      <c r="F794" s="54" t="str">
        <f t="shared" si="12"/>
        <v>-</v>
      </c>
    </row>
    <row r="795" spans="1:6" ht="12.75" customHeight="1" x14ac:dyDescent="0.2">
      <c r="A795" s="55" t="s">
        <v>1567</v>
      </c>
      <c r="B795" s="87" t="s">
        <v>1568</v>
      </c>
      <c r="C795" s="52" t="s">
        <v>1567</v>
      </c>
      <c r="D795" s="244">
        <v>0</v>
      </c>
      <c r="E795" s="244">
        <v>0</v>
      </c>
      <c r="F795" s="54" t="str">
        <f t="shared" si="12"/>
        <v>-</v>
      </c>
    </row>
    <row r="796" spans="1:6" ht="12.75" customHeight="1" x14ac:dyDescent="0.2">
      <c r="A796" s="55" t="s">
        <v>1569</v>
      </c>
      <c r="B796" s="87" t="s">
        <v>1570</v>
      </c>
      <c r="C796" s="52" t="s">
        <v>1569</v>
      </c>
      <c r="D796" s="244">
        <v>0</v>
      </c>
      <c r="E796" s="244">
        <v>0</v>
      </c>
      <c r="F796" s="54" t="str">
        <f t="shared" si="12"/>
        <v>-</v>
      </c>
    </row>
    <row r="797" spans="1:6" ht="24" x14ac:dyDescent="0.2">
      <c r="A797" s="55" t="s">
        <v>1571</v>
      </c>
      <c r="B797" s="87" t="s">
        <v>1572</v>
      </c>
      <c r="C797" s="52" t="s">
        <v>1571</v>
      </c>
      <c r="D797" s="244">
        <v>0</v>
      </c>
      <c r="E797" s="244">
        <v>0</v>
      </c>
      <c r="F797" s="54" t="str">
        <f t="shared" si="12"/>
        <v>-</v>
      </c>
    </row>
    <row r="798" spans="1:6" ht="24" x14ac:dyDescent="0.2">
      <c r="A798" s="55" t="s">
        <v>1573</v>
      </c>
      <c r="B798" s="87" t="s">
        <v>1574</v>
      </c>
      <c r="C798" s="52" t="s">
        <v>1573</v>
      </c>
      <c r="D798" s="244">
        <v>0</v>
      </c>
      <c r="E798" s="244">
        <v>0</v>
      </c>
      <c r="F798" s="54" t="str">
        <f t="shared" si="12"/>
        <v>-</v>
      </c>
    </row>
    <row r="799" spans="1:6" ht="24" x14ac:dyDescent="0.2">
      <c r="A799" s="55" t="s">
        <v>1575</v>
      </c>
      <c r="B799" s="87" t="s">
        <v>1576</v>
      </c>
      <c r="C799" s="52" t="s">
        <v>1575</v>
      </c>
      <c r="D799" s="244">
        <v>0</v>
      </c>
      <c r="E799" s="244">
        <v>0</v>
      </c>
      <c r="F799" s="54" t="str">
        <f t="shared" si="12"/>
        <v>-</v>
      </c>
    </row>
    <row r="800" spans="1:6" ht="24" x14ac:dyDescent="0.2">
      <c r="A800" s="55" t="s">
        <v>1577</v>
      </c>
      <c r="B800" s="87" t="s">
        <v>1578</v>
      </c>
      <c r="C800" s="52" t="s">
        <v>1577</v>
      </c>
      <c r="D800" s="244">
        <v>0</v>
      </c>
      <c r="E800" s="244">
        <v>0</v>
      </c>
      <c r="F800" s="54" t="str">
        <f t="shared" si="12"/>
        <v>-</v>
      </c>
    </row>
    <row r="801" spans="1:6" ht="24" x14ac:dyDescent="0.2">
      <c r="A801" s="55" t="s">
        <v>1579</v>
      </c>
      <c r="B801" s="87" t="s">
        <v>1580</v>
      </c>
      <c r="C801" s="52" t="s">
        <v>1579</v>
      </c>
      <c r="D801" s="244">
        <v>0</v>
      </c>
      <c r="E801" s="244">
        <v>0</v>
      </c>
      <c r="F801" s="54" t="str">
        <f t="shared" si="12"/>
        <v>-</v>
      </c>
    </row>
    <row r="802" spans="1:6" ht="24" x14ac:dyDescent="0.2">
      <c r="A802" s="55" t="s">
        <v>1581</v>
      </c>
      <c r="B802" s="87" t="s">
        <v>1582</v>
      </c>
      <c r="C802" s="52" t="s">
        <v>1581</v>
      </c>
      <c r="D802" s="244">
        <v>0</v>
      </c>
      <c r="E802" s="244">
        <v>0</v>
      </c>
      <c r="F802" s="54" t="str">
        <f t="shared" si="12"/>
        <v>-</v>
      </c>
    </row>
    <row r="803" spans="1:6" ht="24" x14ac:dyDescent="0.2">
      <c r="A803" s="55" t="s">
        <v>1583</v>
      </c>
      <c r="B803" s="87" t="s">
        <v>1584</v>
      </c>
      <c r="C803" s="52" t="s">
        <v>1583</v>
      </c>
      <c r="D803" s="244">
        <v>0</v>
      </c>
      <c r="E803" s="244">
        <v>0</v>
      </c>
      <c r="F803" s="54" t="str">
        <f t="shared" si="12"/>
        <v>-</v>
      </c>
    </row>
    <row r="804" spans="1:6" ht="12.75" customHeight="1" x14ac:dyDescent="0.2">
      <c r="A804" s="55" t="s">
        <v>1585</v>
      </c>
      <c r="B804" s="87" t="s">
        <v>1586</v>
      </c>
      <c r="C804" s="52" t="s">
        <v>1585</v>
      </c>
      <c r="D804" s="244">
        <v>0</v>
      </c>
      <c r="E804" s="244">
        <v>0</v>
      </c>
      <c r="F804" s="54" t="str">
        <f t="shared" si="12"/>
        <v>-</v>
      </c>
    </row>
    <row r="805" spans="1:6" ht="12.75" customHeight="1" x14ac:dyDescent="0.2">
      <c r="A805" s="55" t="s">
        <v>1587</v>
      </c>
      <c r="B805" s="87" t="s">
        <v>1588</v>
      </c>
      <c r="C805" s="52" t="s">
        <v>1587</v>
      </c>
      <c r="D805" s="244">
        <v>0</v>
      </c>
      <c r="E805" s="244">
        <v>0</v>
      </c>
      <c r="F805" s="54" t="str">
        <f t="shared" si="12"/>
        <v>-</v>
      </c>
    </row>
    <row r="806" spans="1:6" ht="24" x14ac:dyDescent="0.2">
      <c r="A806" s="55" t="s">
        <v>1589</v>
      </c>
      <c r="B806" s="87" t="s">
        <v>1590</v>
      </c>
      <c r="C806" s="52" t="s">
        <v>1589</v>
      </c>
      <c r="D806" s="244">
        <v>0</v>
      </c>
      <c r="E806" s="244">
        <v>0</v>
      </c>
      <c r="F806" s="54" t="str">
        <f t="shared" si="12"/>
        <v>-</v>
      </c>
    </row>
    <row r="807" spans="1:6" ht="24" x14ac:dyDescent="0.2">
      <c r="A807" s="55" t="s">
        <v>1591</v>
      </c>
      <c r="B807" s="87" t="s">
        <v>1592</v>
      </c>
      <c r="C807" s="52" t="s">
        <v>1591</v>
      </c>
      <c r="D807" s="244">
        <v>0</v>
      </c>
      <c r="E807" s="244">
        <v>0</v>
      </c>
      <c r="F807" s="54" t="str">
        <f t="shared" si="12"/>
        <v>-</v>
      </c>
    </row>
    <row r="808" spans="1:6" ht="12.75" customHeight="1" x14ac:dyDescent="0.2">
      <c r="A808" s="55" t="s">
        <v>1593</v>
      </c>
      <c r="B808" s="87" t="s">
        <v>1594</v>
      </c>
      <c r="C808" s="52" t="s">
        <v>1593</v>
      </c>
      <c r="D808" s="244">
        <v>0</v>
      </c>
      <c r="E808" s="244">
        <v>0</v>
      </c>
      <c r="F808" s="54" t="str">
        <f t="shared" si="12"/>
        <v>-</v>
      </c>
    </row>
    <row r="809" spans="1:6" ht="12.75" customHeight="1" x14ac:dyDescent="0.2">
      <c r="A809" s="55" t="s">
        <v>1595</v>
      </c>
      <c r="B809" s="87" t="s">
        <v>1596</v>
      </c>
      <c r="C809" s="52" t="s">
        <v>1595</v>
      </c>
      <c r="D809" s="244">
        <v>0</v>
      </c>
      <c r="E809" s="244">
        <v>0</v>
      </c>
      <c r="F809" s="54" t="str">
        <f t="shared" si="12"/>
        <v>-</v>
      </c>
    </row>
    <row r="810" spans="1:6" ht="12.75" customHeight="1" x14ac:dyDescent="0.2">
      <c r="A810" s="55" t="s">
        <v>1597</v>
      </c>
      <c r="B810" s="87" t="s">
        <v>1598</v>
      </c>
      <c r="C810" s="52" t="s">
        <v>1597</v>
      </c>
      <c r="D810" s="244">
        <v>0</v>
      </c>
      <c r="E810" s="244">
        <v>0</v>
      </c>
      <c r="F810" s="54" t="str">
        <f t="shared" si="12"/>
        <v>-</v>
      </c>
    </row>
    <row r="811" spans="1:6" ht="12.75" customHeight="1" x14ac:dyDescent="0.2">
      <c r="A811" s="55" t="s">
        <v>1599</v>
      </c>
      <c r="B811" s="87" t="s">
        <v>1600</v>
      </c>
      <c r="C811" s="52" t="s">
        <v>1599</v>
      </c>
      <c r="D811" s="244">
        <v>0</v>
      </c>
      <c r="E811" s="244">
        <v>0</v>
      </c>
      <c r="F811" s="54" t="str">
        <f t="shared" si="12"/>
        <v>-</v>
      </c>
    </row>
    <row r="812" spans="1:6" ht="12.75" customHeight="1" x14ac:dyDescent="0.2">
      <c r="A812" s="55" t="s">
        <v>1601</v>
      </c>
      <c r="B812" s="87" t="s">
        <v>1602</v>
      </c>
      <c r="C812" s="52" t="s">
        <v>1601</v>
      </c>
      <c r="D812" s="244">
        <v>0</v>
      </c>
      <c r="E812" s="244">
        <v>0</v>
      </c>
      <c r="F812" s="54" t="str">
        <f t="shared" si="12"/>
        <v>-</v>
      </c>
    </row>
    <row r="813" spans="1:6" ht="12.75" customHeight="1" x14ac:dyDescent="0.2">
      <c r="A813" s="55" t="s">
        <v>1603</v>
      </c>
      <c r="B813" s="87" t="s">
        <v>1604</v>
      </c>
      <c r="C813" s="52" t="s">
        <v>1603</v>
      </c>
      <c r="D813" s="244">
        <v>0</v>
      </c>
      <c r="E813" s="244">
        <v>0</v>
      </c>
      <c r="F813" s="54" t="str">
        <f t="shared" si="12"/>
        <v>-</v>
      </c>
    </row>
    <row r="814" spans="1:6" ht="12.75" customHeight="1" x14ac:dyDescent="0.2">
      <c r="A814" s="55" t="s">
        <v>1605</v>
      </c>
      <c r="B814" s="87" t="s">
        <v>1606</v>
      </c>
      <c r="C814" s="52" t="s">
        <v>1605</v>
      </c>
      <c r="D814" s="244">
        <v>0</v>
      </c>
      <c r="E814" s="244">
        <v>0</v>
      </c>
      <c r="F814" s="54" t="str">
        <f t="shared" si="12"/>
        <v>-</v>
      </c>
    </row>
    <row r="815" spans="1:6" ht="12.75" customHeight="1" x14ac:dyDescent="0.2">
      <c r="A815" s="55" t="s">
        <v>1607</v>
      </c>
      <c r="B815" s="87" t="s">
        <v>1608</v>
      </c>
      <c r="C815" s="52" t="s">
        <v>1607</v>
      </c>
      <c r="D815" s="244">
        <v>0</v>
      </c>
      <c r="E815" s="244">
        <v>0</v>
      </c>
      <c r="F815" s="54" t="str">
        <f t="shared" si="12"/>
        <v>-</v>
      </c>
    </row>
    <row r="816" spans="1:6" ht="12.75" customHeight="1" x14ac:dyDescent="0.2">
      <c r="A816" s="55" t="s">
        <v>1609</v>
      </c>
      <c r="B816" s="87" t="s">
        <v>1610</v>
      </c>
      <c r="C816" s="52" t="s">
        <v>1609</v>
      </c>
      <c r="D816" s="244">
        <v>3806961</v>
      </c>
      <c r="E816" s="244">
        <v>3142168.5</v>
      </c>
      <c r="F816" s="54">
        <f t="shared" si="12"/>
        <v>82.53744916220576</v>
      </c>
    </row>
    <row r="817" spans="1:6" ht="12.75" customHeight="1" x14ac:dyDescent="0.2">
      <c r="A817" s="55" t="s">
        <v>1611</v>
      </c>
      <c r="B817" s="87" t="s">
        <v>1612</v>
      </c>
      <c r="C817" s="52" t="s">
        <v>1611</v>
      </c>
      <c r="D817" s="244">
        <v>0</v>
      </c>
      <c r="E817" s="244">
        <v>0</v>
      </c>
      <c r="F817" s="54" t="str">
        <f t="shared" si="12"/>
        <v>-</v>
      </c>
    </row>
    <row r="818" spans="1:6" ht="12.75" customHeight="1" x14ac:dyDescent="0.2">
      <c r="A818" s="55" t="s">
        <v>1613</v>
      </c>
      <c r="B818" s="87" t="s">
        <v>1614</v>
      </c>
      <c r="C818" s="52" t="s">
        <v>1613</v>
      </c>
      <c r="D818" s="244">
        <v>0</v>
      </c>
      <c r="E818" s="244">
        <v>0</v>
      </c>
      <c r="F818" s="54" t="str">
        <f t="shared" si="12"/>
        <v>-</v>
      </c>
    </row>
    <row r="819" spans="1:6" ht="12.75" customHeight="1" x14ac:dyDescent="0.2">
      <c r="A819" s="55">
        <v>37215</v>
      </c>
      <c r="B819" s="87" t="s">
        <v>1615</v>
      </c>
      <c r="C819" s="52" t="s">
        <v>1616</v>
      </c>
      <c r="D819" s="244">
        <v>1560250</v>
      </c>
      <c r="E819" s="244">
        <v>1758341.75</v>
      </c>
      <c r="F819" s="54">
        <f t="shared" si="12"/>
        <v>112.69615446242589</v>
      </c>
    </row>
    <row r="820" spans="1:6" ht="24" x14ac:dyDescent="0.2">
      <c r="A820" s="55">
        <v>37216</v>
      </c>
      <c r="B820" s="234" t="s">
        <v>1617</v>
      </c>
      <c r="C820" s="52" t="s">
        <v>1618</v>
      </c>
      <c r="D820" s="244">
        <v>0</v>
      </c>
      <c r="E820" s="244">
        <v>0</v>
      </c>
      <c r="F820" s="54" t="str">
        <f t="shared" si="12"/>
        <v>-</v>
      </c>
    </row>
    <row r="821" spans="1:6" ht="12.75" customHeight="1" x14ac:dyDescent="0.2">
      <c r="A821" s="55">
        <v>37217</v>
      </c>
      <c r="B821" s="87" t="s">
        <v>1619</v>
      </c>
      <c r="C821" s="52" t="s">
        <v>1620</v>
      </c>
      <c r="D821" s="244">
        <v>792000</v>
      </c>
      <c r="E821" s="244">
        <v>1367000</v>
      </c>
      <c r="F821" s="54">
        <f t="shared" si="12"/>
        <v>172.6010101010101</v>
      </c>
    </row>
    <row r="822" spans="1:6" ht="12.75" customHeight="1" x14ac:dyDescent="0.2">
      <c r="A822" s="55">
        <v>37218</v>
      </c>
      <c r="B822" s="87" t="s">
        <v>1621</v>
      </c>
      <c r="C822" s="52" t="s">
        <v>1622</v>
      </c>
      <c r="D822" s="244">
        <v>0</v>
      </c>
      <c r="E822" s="244">
        <v>0</v>
      </c>
      <c r="F822" s="54" t="str">
        <f t="shared" si="12"/>
        <v>-</v>
      </c>
    </row>
    <row r="823" spans="1:6" ht="12.75" customHeight="1" x14ac:dyDescent="0.2">
      <c r="A823" s="55">
        <v>37219</v>
      </c>
      <c r="B823" s="87" t="s">
        <v>1623</v>
      </c>
      <c r="C823" s="52" t="s">
        <v>1624</v>
      </c>
      <c r="D823" s="244">
        <v>231593</v>
      </c>
      <c r="E823" s="244">
        <v>307221.55</v>
      </c>
      <c r="F823" s="54">
        <f t="shared" si="12"/>
        <v>132.65580134114586</v>
      </c>
    </row>
    <row r="824" spans="1:6" ht="12.75" customHeight="1" x14ac:dyDescent="0.2">
      <c r="A824" s="55">
        <v>37221</v>
      </c>
      <c r="B824" s="87" t="s">
        <v>1625</v>
      </c>
      <c r="C824" s="52" t="s">
        <v>1626</v>
      </c>
      <c r="D824" s="244">
        <v>0</v>
      </c>
      <c r="E824" s="244">
        <v>455738.7</v>
      </c>
      <c r="F824" s="54" t="str">
        <f t="shared" si="12"/>
        <v>-</v>
      </c>
    </row>
    <row r="825" spans="1:6" ht="12.75" customHeight="1" x14ac:dyDescent="0.2">
      <c r="A825" s="55" t="s">
        <v>1627</v>
      </c>
      <c r="B825" s="87" t="s">
        <v>1604</v>
      </c>
      <c r="C825" s="52" t="s">
        <v>1627</v>
      </c>
      <c r="D825" s="244">
        <v>0</v>
      </c>
      <c r="E825" s="244">
        <v>0</v>
      </c>
      <c r="F825" s="54" t="str">
        <f t="shared" si="12"/>
        <v>-</v>
      </c>
    </row>
    <row r="826" spans="1:6" ht="12.75" customHeight="1" x14ac:dyDescent="0.2">
      <c r="A826" s="55" t="s">
        <v>1628</v>
      </c>
      <c r="B826" s="87" t="s">
        <v>1629</v>
      </c>
      <c r="C826" s="52" t="s">
        <v>1628</v>
      </c>
      <c r="D826" s="244">
        <v>0</v>
      </c>
      <c r="E826" s="244">
        <v>0</v>
      </c>
      <c r="F826" s="54" t="str">
        <f t="shared" si="12"/>
        <v>-</v>
      </c>
    </row>
    <row r="827" spans="1:6" ht="12.75" customHeight="1" x14ac:dyDescent="0.2">
      <c r="A827" s="55" t="s">
        <v>1630</v>
      </c>
      <c r="B827" s="87" t="s">
        <v>1631</v>
      </c>
      <c r="C827" s="52" t="s">
        <v>1630</v>
      </c>
      <c r="D827" s="244">
        <v>0</v>
      </c>
      <c r="E827" s="244">
        <v>0</v>
      </c>
      <c r="F827" s="54" t="str">
        <f t="shared" si="12"/>
        <v>-</v>
      </c>
    </row>
    <row r="828" spans="1:6" ht="12.75" customHeight="1" x14ac:dyDescent="0.2">
      <c r="A828" s="55" t="s">
        <v>1632</v>
      </c>
      <c r="B828" s="87" t="s">
        <v>1633</v>
      </c>
      <c r="C828" s="52" t="s">
        <v>1632</v>
      </c>
      <c r="D828" s="244">
        <v>1209713</v>
      </c>
      <c r="E828" s="244">
        <v>1327449.73</v>
      </c>
      <c r="F828" s="54">
        <f t="shared" si="12"/>
        <v>109.73261674463282</v>
      </c>
    </row>
    <row r="829" spans="1:6" ht="12.75" customHeight="1" x14ac:dyDescent="0.2">
      <c r="A829" s="55">
        <v>38117</v>
      </c>
      <c r="B829" s="87" t="s">
        <v>1634</v>
      </c>
      <c r="C829" s="52" t="s">
        <v>1635</v>
      </c>
      <c r="D829" s="244">
        <v>205800</v>
      </c>
      <c r="E829" s="244">
        <v>179382.81</v>
      </c>
      <c r="F829" s="54">
        <f t="shared" si="12"/>
        <v>87.163658892128282</v>
      </c>
    </row>
    <row r="830" spans="1:6" ht="12.75" customHeight="1" x14ac:dyDescent="0.2">
      <c r="A830" s="55">
        <v>38612</v>
      </c>
      <c r="B830" s="87" t="s">
        <v>1636</v>
      </c>
      <c r="C830" s="52" t="s">
        <v>1637</v>
      </c>
      <c r="D830" s="244">
        <v>1118236</v>
      </c>
      <c r="E830" s="244">
        <v>1185768.1299999999</v>
      </c>
      <c r="F830" s="54">
        <f t="shared" si="12"/>
        <v>106.03916615097349</v>
      </c>
    </row>
    <row r="831" spans="1:6" ht="12.75" customHeight="1" x14ac:dyDescent="0.2">
      <c r="A831" s="55">
        <v>38613</v>
      </c>
      <c r="B831" s="87" t="s">
        <v>1638</v>
      </c>
      <c r="C831" s="52" t="s">
        <v>1639</v>
      </c>
      <c r="D831" s="244">
        <v>0</v>
      </c>
      <c r="E831" s="244">
        <v>0</v>
      </c>
      <c r="F831" s="54" t="str">
        <f t="shared" si="12"/>
        <v>-</v>
      </c>
    </row>
    <row r="832" spans="1:6" ht="12.75" customHeight="1" x14ac:dyDescent="0.2">
      <c r="A832" s="55">
        <v>38614</v>
      </c>
      <c r="B832" s="87" t="s">
        <v>1640</v>
      </c>
      <c r="C832" s="52" t="s">
        <v>1641</v>
      </c>
      <c r="D832" s="244">
        <v>0</v>
      </c>
      <c r="E832" s="244">
        <v>0</v>
      </c>
      <c r="F832" s="54" t="str">
        <f t="shared" si="12"/>
        <v>-</v>
      </c>
    </row>
    <row r="833" spans="1:6" ht="12.75" customHeight="1" x14ac:dyDescent="0.2">
      <c r="A833" s="55">
        <v>38615</v>
      </c>
      <c r="B833" s="87" t="s">
        <v>1642</v>
      </c>
      <c r="C833" s="52" t="s">
        <v>1643</v>
      </c>
      <c r="D833" s="244">
        <v>0</v>
      </c>
      <c r="E833" s="244">
        <v>0</v>
      </c>
      <c r="F833" s="54" t="str">
        <f t="shared" si="12"/>
        <v>-</v>
      </c>
    </row>
    <row r="834" spans="1:6" ht="12.75" customHeight="1" x14ac:dyDescent="0.2">
      <c r="A834" s="55">
        <v>38622</v>
      </c>
      <c r="B834" s="87" t="s">
        <v>1644</v>
      </c>
      <c r="C834" s="52" t="s">
        <v>1645</v>
      </c>
      <c r="D834" s="244">
        <v>0</v>
      </c>
      <c r="E834" s="244">
        <v>0</v>
      </c>
      <c r="F834" s="54" t="str">
        <f t="shared" si="12"/>
        <v>-</v>
      </c>
    </row>
    <row r="835" spans="1:6" ht="12.75" customHeight="1" x14ac:dyDescent="0.2">
      <c r="A835" s="55">
        <v>38623</v>
      </c>
      <c r="B835" s="87" t="s">
        <v>1646</v>
      </c>
      <c r="C835" s="52" t="s">
        <v>1647</v>
      </c>
      <c r="D835" s="244">
        <v>0</v>
      </c>
      <c r="E835" s="244">
        <v>0</v>
      </c>
      <c r="F835" s="54" t="str">
        <f t="shared" si="12"/>
        <v>-</v>
      </c>
    </row>
    <row r="836" spans="1:6" ht="12.75" customHeight="1" x14ac:dyDescent="0.2">
      <c r="A836" s="55">
        <v>38624</v>
      </c>
      <c r="B836" s="87" t="s">
        <v>1648</v>
      </c>
      <c r="C836" s="52" t="s">
        <v>1649</v>
      </c>
      <c r="D836" s="244">
        <v>0</v>
      </c>
      <c r="E836" s="244">
        <v>0</v>
      </c>
      <c r="F836" s="54" t="str">
        <f t="shared" si="12"/>
        <v>-</v>
      </c>
    </row>
    <row r="837" spans="1:6" ht="12.75" customHeight="1" x14ac:dyDescent="0.2">
      <c r="A837" s="55">
        <v>38625</v>
      </c>
      <c r="B837" s="87" t="s">
        <v>1650</v>
      </c>
      <c r="C837" s="52" t="s">
        <v>1651</v>
      </c>
      <c r="D837" s="244">
        <v>0</v>
      </c>
      <c r="E837" s="244">
        <v>0</v>
      </c>
      <c r="F837" s="54" t="str">
        <f t="shared" si="12"/>
        <v>-</v>
      </c>
    </row>
    <row r="838" spans="1:6" ht="12.75" customHeight="1" x14ac:dyDescent="0.2">
      <c r="A838" s="55" t="s">
        <v>1652</v>
      </c>
      <c r="B838" s="87" t="s">
        <v>1653</v>
      </c>
      <c r="C838" s="52" t="s">
        <v>1652</v>
      </c>
      <c r="D838" s="244">
        <v>0</v>
      </c>
      <c r="E838" s="244">
        <v>0</v>
      </c>
      <c r="F838" s="54" t="str">
        <f t="shared" si="12"/>
        <v>-</v>
      </c>
    </row>
    <row r="839" spans="1:6" ht="12.75" customHeight="1" x14ac:dyDescent="0.2">
      <c r="A839" s="55">
        <v>38631</v>
      </c>
      <c r="B839" s="87" t="s">
        <v>1654</v>
      </c>
      <c r="C839" s="52" t="s">
        <v>1655</v>
      </c>
      <c r="D839" s="244">
        <v>0</v>
      </c>
      <c r="E839" s="244">
        <v>0</v>
      </c>
      <c r="F839" s="54" t="str">
        <f t="shared" si="12"/>
        <v>-</v>
      </c>
    </row>
    <row r="840" spans="1:6" ht="12.75" customHeight="1" x14ac:dyDescent="0.2">
      <c r="A840" s="55">
        <v>38632</v>
      </c>
      <c r="B840" s="87" t="s">
        <v>1656</v>
      </c>
      <c r="C840" s="52" t="s">
        <v>1657</v>
      </c>
      <c r="D840" s="244">
        <v>0</v>
      </c>
      <c r="E840" s="244">
        <v>0</v>
      </c>
      <c r="F840" s="54" t="str">
        <f t="shared" si="12"/>
        <v>-</v>
      </c>
    </row>
    <row r="841" spans="1:6" ht="12.75" customHeight="1" x14ac:dyDescent="0.2">
      <c r="A841" s="55">
        <v>38641</v>
      </c>
      <c r="B841" s="87" t="s">
        <v>1658</v>
      </c>
      <c r="C841" s="52" t="s">
        <v>1659</v>
      </c>
      <c r="D841" s="244">
        <v>0</v>
      </c>
      <c r="E841" s="244">
        <v>0</v>
      </c>
      <c r="F841" s="54" t="str">
        <f t="shared" si="12"/>
        <v>-</v>
      </c>
    </row>
    <row r="842" spans="1:6" ht="12.75" customHeight="1" x14ac:dyDescent="0.2">
      <c r="A842" s="55" t="s">
        <v>1660</v>
      </c>
      <c r="B842" s="87" t="s">
        <v>1661</v>
      </c>
      <c r="C842" s="52" t="s">
        <v>1660</v>
      </c>
      <c r="D842" s="244">
        <v>0</v>
      </c>
      <c r="E842" s="244">
        <v>0</v>
      </c>
      <c r="F842" s="54" t="str">
        <f t="shared" si="12"/>
        <v>-</v>
      </c>
    </row>
    <row r="843" spans="1:6" ht="24" x14ac:dyDescent="0.2">
      <c r="A843" s="55" t="s">
        <v>1662</v>
      </c>
      <c r="B843" s="87" t="s">
        <v>1663</v>
      </c>
      <c r="C843" s="56" t="s">
        <v>1662</v>
      </c>
      <c r="D843" s="244">
        <v>0</v>
      </c>
      <c r="E843" s="244">
        <v>0</v>
      </c>
      <c r="F843" s="54" t="str">
        <f t="shared" si="12"/>
        <v>-</v>
      </c>
    </row>
    <row r="844" spans="1:6" ht="24" x14ac:dyDescent="0.2">
      <c r="A844" s="55" t="s">
        <v>1664</v>
      </c>
      <c r="B844" s="87" t="s">
        <v>1665</v>
      </c>
      <c r="C844" s="56" t="s">
        <v>1664</v>
      </c>
      <c r="D844" s="244">
        <v>0</v>
      </c>
      <c r="E844" s="244">
        <v>0</v>
      </c>
      <c r="F844" s="54" t="str">
        <f t="shared" si="12"/>
        <v>-</v>
      </c>
    </row>
    <row r="845" spans="1:6" ht="12.75" customHeight="1" x14ac:dyDescent="0.2">
      <c r="A845" s="55" t="s">
        <v>1666</v>
      </c>
      <c r="B845" s="87" t="s">
        <v>1667</v>
      </c>
      <c r="C845" s="56" t="s">
        <v>1666</v>
      </c>
      <c r="D845" s="244">
        <v>0</v>
      </c>
      <c r="E845" s="244">
        <v>0</v>
      </c>
      <c r="F845" s="54" t="str">
        <f t="shared" si="12"/>
        <v>-</v>
      </c>
    </row>
    <row r="846" spans="1:6" ht="24" x14ac:dyDescent="0.2">
      <c r="A846" s="55">
        <v>81212</v>
      </c>
      <c r="B846" s="87" t="s">
        <v>1668</v>
      </c>
      <c r="C846" s="52" t="s">
        <v>1669</v>
      </c>
      <c r="D846" s="244">
        <v>0</v>
      </c>
      <c r="E846" s="244">
        <v>0</v>
      </c>
      <c r="F846" s="54" t="str">
        <f t="shared" si="12"/>
        <v>-</v>
      </c>
    </row>
    <row r="847" spans="1:6" ht="12.75" customHeight="1" x14ac:dyDescent="0.2">
      <c r="A847" s="55">
        <v>81322</v>
      </c>
      <c r="B847" s="87" t="s">
        <v>1670</v>
      </c>
      <c r="C847" s="52" t="s">
        <v>1671</v>
      </c>
      <c r="D847" s="244">
        <v>0</v>
      </c>
      <c r="E847" s="244">
        <v>0</v>
      </c>
      <c r="F847" s="54" t="str">
        <f t="shared" si="12"/>
        <v>-</v>
      </c>
    </row>
    <row r="848" spans="1:6" ht="24" x14ac:dyDescent="0.2">
      <c r="A848" s="55">
        <v>81332</v>
      </c>
      <c r="B848" s="87" t="s">
        <v>1672</v>
      </c>
      <c r="C848" s="52" t="s">
        <v>1673</v>
      </c>
      <c r="D848" s="244">
        <v>0</v>
      </c>
      <c r="E848" s="244">
        <v>0</v>
      </c>
      <c r="F848" s="54" t="str">
        <f t="shared" si="12"/>
        <v>-</v>
      </c>
    </row>
    <row r="849" spans="1:6" ht="24" x14ac:dyDescent="0.2">
      <c r="A849" s="55">
        <v>81342</v>
      </c>
      <c r="B849" s="87" t="s">
        <v>1674</v>
      </c>
      <c r="C849" s="52" t="s">
        <v>1675</v>
      </c>
      <c r="D849" s="244">
        <v>0</v>
      </c>
      <c r="E849" s="244">
        <v>0</v>
      </c>
      <c r="F849" s="54" t="str">
        <f t="shared" si="12"/>
        <v>-</v>
      </c>
    </row>
    <row r="850" spans="1:6" ht="12.75" customHeight="1" x14ac:dyDescent="0.2">
      <c r="A850" s="55">
        <v>81411</v>
      </c>
      <c r="B850" s="87" t="s">
        <v>1676</v>
      </c>
      <c r="C850" s="52" t="s">
        <v>1677</v>
      </c>
      <c r="D850" s="244">
        <v>0</v>
      </c>
      <c r="E850" s="244">
        <v>0</v>
      </c>
      <c r="F850" s="54" t="str">
        <f t="shared" si="12"/>
        <v>-</v>
      </c>
    </row>
    <row r="851" spans="1:6" ht="12.75" customHeight="1" x14ac:dyDescent="0.2">
      <c r="A851" s="55">
        <v>81412</v>
      </c>
      <c r="B851" s="87" t="s">
        <v>1678</v>
      </c>
      <c r="C851" s="52" t="s">
        <v>1679</v>
      </c>
      <c r="D851" s="244">
        <v>0</v>
      </c>
      <c r="E851" s="244">
        <v>0</v>
      </c>
      <c r="F851" s="54" t="str">
        <f t="shared" si="12"/>
        <v>-</v>
      </c>
    </row>
    <row r="852" spans="1:6" ht="24" x14ac:dyDescent="0.2">
      <c r="A852" s="55">
        <v>81532</v>
      </c>
      <c r="B852" s="234" t="s">
        <v>1680</v>
      </c>
      <c r="C852" s="52" t="s">
        <v>1681</v>
      </c>
      <c r="D852" s="244">
        <v>0</v>
      </c>
      <c r="E852" s="244">
        <v>0</v>
      </c>
      <c r="F852" s="54" t="str">
        <f t="shared" si="12"/>
        <v>-</v>
      </c>
    </row>
    <row r="853" spans="1:6" ht="24" x14ac:dyDescent="0.2">
      <c r="A853" s="55">
        <v>81542</v>
      </c>
      <c r="B853" s="234" t="s">
        <v>1682</v>
      </c>
      <c r="C853" s="52" t="s">
        <v>1683</v>
      </c>
      <c r="D853" s="244">
        <v>0</v>
      </c>
      <c r="E853" s="244">
        <v>0</v>
      </c>
      <c r="F853" s="54" t="str">
        <f t="shared" si="12"/>
        <v>-</v>
      </c>
    </row>
    <row r="854" spans="1:6" ht="24" x14ac:dyDescent="0.2">
      <c r="A854" s="55">
        <v>81552</v>
      </c>
      <c r="B854" s="87" t="s">
        <v>1684</v>
      </c>
      <c r="C854" s="52" t="s">
        <v>1685</v>
      </c>
      <c r="D854" s="244">
        <v>0</v>
      </c>
      <c r="E854" s="244">
        <v>0</v>
      </c>
      <c r="F854" s="54" t="str">
        <f t="shared" si="12"/>
        <v>-</v>
      </c>
    </row>
    <row r="855" spans="1:6" ht="24" x14ac:dyDescent="0.2">
      <c r="A855" s="55">
        <v>81631</v>
      </c>
      <c r="B855" s="234" t="s">
        <v>1686</v>
      </c>
      <c r="C855" s="52" t="s">
        <v>1687</v>
      </c>
      <c r="D855" s="244">
        <v>0</v>
      </c>
      <c r="E855" s="244">
        <v>0</v>
      </c>
      <c r="F855" s="54" t="str">
        <f t="shared" si="12"/>
        <v>-</v>
      </c>
    </row>
    <row r="856" spans="1:6" ht="24" x14ac:dyDescent="0.2">
      <c r="A856" s="55">
        <v>81632</v>
      </c>
      <c r="B856" s="87" t="s">
        <v>1688</v>
      </c>
      <c r="C856" s="52" t="s">
        <v>1689</v>
      </c>
      <c r="D856" s="244">
        <v>0</v>
      </c>
      <c r="E856" s="244">
        <v>0</v>
      </c>
      <c r="F856" s="54" t="str">
        <f t="shared" si="12"/>
        <v>-</v>
      </c>
    </row>
    <row r="857" spans="1:6" ht="12.75" customHeight="1" x14ac:dyDescent="0.2">
      <c r="A857" s="55">
        <v>81641</v>
      </c>
      <c r="B857" s="87" t="s">
        <v>1690</v>
      </c>
      <c r="C857" s="52" t="s">
        <v>1691</v>
      </c>
      <c r="D857" s="244">
        <v>0</v>
      </c>
      <c r="E857" s="244">
        <v>0</v>
      </c>
      <c r="F857" s="54" t="str">
        <f t="shared" si="12"/>
        <v>-</v>
      </c>
    </row>
    <row r="858" spans="1:6" ht="12.75" customHeight="1" x14ac:dyDescent="0.2">
      <c r="A858" s="55">
        <v>81642</v>
      </c>
      <c r="B858" s="87" t="s">
        <v>1692</v>
      </c>
      <c r="C858" s="52" t="s">
        <v>1693</v>
      </c>
      <c r="D858" s="244">
        <v>0</v>
      </c>
      <c r="E858" s="244">
        <v>0</v>
      </c>
      <c r="F858" s="54" t="str">
        <f t="shared" si="12"/>
        <v>-</v>
      </c>
    </row>
    <row r="859" spans="1:6" ht="12.75" customHeight="1" x14ac:dyDescent="0.2">
      <c r="A859" s="55">
        <v>81711</v>
      </c>
      <c r="B859" s="87" t="s">
        <v>1694</v>
      </c>
      <c r="C859" s="52" t="s">
        <v>1695</v>
      </c>
      <c r="D859" s="244">
        <v>0</v>
      </c>
      <c r="E859" s="244">
        <v>0</v>
      </c>
      <c r="F859" s="54" t="str">
        <f t="shared" si="12"/>
        <v>-</v>
      </c>
    </row>
    <row r="860" spans="1:6" ht="12.75" customHeight="1" x14ac:dyDescent="0.2">
      <c r="A860" s="55">
        <v>81712</v>
      </c>
      <c r="B860" s="87" t="s">
        <v>1696</v>
      </c>
      <c r="C860" s="52" t="s">
        <v>1697</v>
      </c>
      <c r="D860" s="244">
        <v>0</v>
      </c>
      <c r="E860" s="244">
        <v>0</v>
      </c>
      <c r="F860" s="54" t="str">
        <f t="shared" si="12"/>
        <v>-</v>
      </c>
    </row>
    <row r="861" spans="1:6" ht="12.75" customHeight="1" x14ac:dyDescent="0.2">
      <c r="A861" s="55">
        <v>81721</v>
      </c>
      <c r="B861" s="87" t="s">
        <v>1698</v>
      </c>
      <c r="C861" s="52" t="s">
        <v>1699</v>
      </c>
      <c r="D861" s="244">
        <v>0</v>
      </c>
      <c r="E861" s="244">
        <v>0</v>
      </c>
      <c r="F861" s="54" t="str">
        <f t="shared" si="12"/>
        <v>-</v>
      </c>
    </row>
    <row r="862" spans="1:6" ht="12.75" customHeight="1" x14ac:dyDescent="0.2">
      <c r="A862" s="55">
        <v>81722</v>
      </c>
      <c r="B862" s="87" t="s">
        <v>1700</v>
      </c>
      <c r="C862" s="52" t="s">
        <v>1701</v>
      </c>
      <c r="D862" s="244">
        <v>0</v>
      </c>
      <c r="E862" s="244">
        <v>0</v>
      </c>
      <c r="F862" s="54" t="str">
        <f t="shared" si="12"/>
        <v>-</v>
      </c>
    </row>
    <row r="863" spans="1:6" ht="12.75" customHeight="1" x14ac:dyDescent="0.2">
      <c r="A863" s="55">
        <v>81731</v>
      </c>
      <c r="B863" s="87" t="s">
        <v>1702</v>
      </c>
      <c r="C863" s="52" t="s">
        <v>1703</v>
      </c>
      <c r="D863" s="244">
        <v>0</v>
      </c>
      <c r="E863" s="244">
        <v>0</v>
      </c>
      <c r="F863" s="54" t="str">
        <f t="shared" si="12"/>
        <v>-</v>
      </c>
    </row>
    <row r="864" spans="1:6" ht="12.75" customHeight="1" x14ac:dyDescent="0.2">
      <c r="A864" s="55">
        <v>81732</v>
      </c>
      <c r="B864" s="87" t="s">
        <v>1704</v>
      </c>
      <c r="C864" s="52" t="s">
        <v>1705</v>
      </c>
      <c r="D864" s="244">
        <v>0</v>
      </c>
      <c r="E864" s="244">
        <v>0</v>
      </c>
      <c r="F864" s="54" t="str">
        <f t="shared" si="12"/>
        <v>-</v>
      </c>
    </row>
    <row r="865" spans="1:6" ht="12.75" customHeight="1" x14ac:dyDescent="0.2">
      <c r="A865" s="55">
        <v>81741</v>
      </c>
      <c r="B865" s="87" t="s">
        <v>1706</v>
      </c>
      <c r="C865" s="52" t="s">
        <v>1707</v>
      </c>
      <c r="D865" s="244">
        <v>0</v>
      </c>
      <c r="E865" s="244">
        <v>0</v>
      </c>
      <c r="F865" s="54" t="str">
        <f t="shared" si="12"/>
        <v>-</v>
      </c>
    </row>
    <row r="866" spans="1:6" ht="12.75" customHeight="1" x14ac:dyDescent="0.2">
      <c r="A866" s="55">
        <v>81742</v>
      </c>
      <c r="B866" s="87" t="s">
        <v>1708</v>
      </c>
      <c r="C866" s="52" t="s">
        <v>1709</v>
      </c>
      <c r="D866" s="244">
        <v>0</v>
      </c>
      <c r="E866" s="244">
        <v>0</v>
      </c>
      <c r="F866" s="54" t="str">
        <f t="shared" si="12"/>
        <v>-</v>
      </c>
    </row>
    <row r="867" spans="1:6" ht="12.75" customHeight="1" x14ac:dyDescent="0.2">
      <c r="A867" s="55">
        <v>81751</v>
      </c>
      <c r="B867" s="87" t="s">
        <v>1710</v>
      </c>
      <c r="C867" s="52" t="s">
        <v>1711</v>
      </c>
      <c r="D867" s="244">
        <v>0</v>
      </c>
      <c r="E867" s="244">
        <v>0</v>
      </c>
      <c r="F867" s="54" t="str">
        <f t="shared" si="12"/>
        <v>-</v>
      </c>
    </row>
    <row r="868" spans="1:6" ht="12.75" customHeight="1" x14ac:dyDescent="0.2">
      <c r="A868" s="55">
        <v>81752</v>
      </c>
      <c r="B868" s="87" t="s">
        <v>1712</v>
      </c>
      <c r="C868" s="52" t="s">
        <v>1713</v>
      </c>
      <c r="D868" s="244">
        <v>0</v>
      </c>
      <c r="E868" s="244">
        <v>0</v>
      </c>
      <c r="F868" s="54" t="str">
        <f t="shared" si="12"/>
        <v>-</v>
      </c>
    </row>
    <row r="869" spans="1:6" ht="24" x14ac:dyDescent="0.2">
      <c r="A869" s="55">
        <v>81761</v>
      </c>
      <c r="B869" s="234" t="s">
        <v>1714</v>
      </c>
      <c r="C869" s="52" t="s">
        <v>1715</v>
      </c>
      <c r="D869" s="244">
        <v>0</v>
      </c>
      <c r="E869" s="244">
        <v>0</v>
      </c>
      <c r="F869" s="54" t="str">
        <f t="shared" si="12"/>
        <v>-</v>
      </c>
    </row>
    <row r="870" spans="1:6" ht="24" x14ac:dyDescent="0.2">
      <c r="A870" s="55">
        <v>81762</v>
      </c>
      <c r="B870" s="234" t="s">
        <v>1716</v>
      </c>
      <c r="C870" s="52" t="s">
        <v>1717</v>
      </c>
      <c r="D870" s="244">
        <v>0</v>
      </c>
      <c r="E870" s="244">
        <v>0</v>
      </c>
      <c r="F870" s="54" t="str">
        <f t="shared" si="12"/>
        <v>-</v>
      </c>
    </row>
    <row r="871" spans="1:6" ht="24" x14ac:dyDescent="0.2">
      <c r="A871" s="55">
        <v>81771</v>
      </c>
      <c r="B871" s="87" t="s">
        <v>1718</v>
      </c>
      <c r="C871" s="52" t="s">
        <v>1719</v>
      </c>
      <c r="D871" s="244">
        <v>0</v>
      </c>
      <c r="E871" s="244">
        <v>0</v>
      </c>
      <c r="F871" s="54" t="str">
        <f t="shared" si="12"/>
        <v>-</v>
      </c>
    </row>
    <row r="872" spans="1:6" ht="24" x14ac:dyDescent="0.2">
      <c r="A872" s="55">
        <v>81772</v>
      </c>
      <c r="B872" s="87" t="s">
        <v>1720</v>
      </c>
      <c r="C872" s="52" t="s">
        <v>1721</v>
      </c>
      <c r="D872" s="244">
        <v>0</v>
      </c>
      <c r="E872" s="244">
        <v>0</v>
      </c>
      <c r="F872" s="54" t="str">
        <f t="shared" si="12"/>
        <v>-</v>
      </c>
    </row>
    <row r="873" spans="1:6" ht="12.75" customHeight="1" x14ac:dyDescent="0.2">
      <c r="A873" s="55">
        <v>82412</v>
      </c>
      <c r="B873" s="87" t="s">
        <v>1722</v>
      </c>
      <c r="C873" s="52" t="s">
        <v>1723</v>
      </c>
      <c r="D873" s="244">
        <v>0</v>
      </c>
      <c r="E873" s="244">
        <v>0</v>
      </c>
      <c r="F873" s="54" t="str">
        <f t="shared" si="12"/>
        <v>-</v>
      </c>
    </row>
    <row r="874" spans="1:6" ht="12.75" customHeight="1" x14ac:dyDescent="0.2">
      <c r="A874" s="55">
        <v>84132</v>
      </c>
      <c r="B874" s="87" t="s">
        <v>1724</v>
      </c>
      <c r="C874" s="52" t="s">
        <v>1725</v>
      </c>
      <c r="D874" s="244">
        <v>0</v>
      </c>
      <c r="E874" s="244">
        <v>0</v>
      </c>
      <c r="F874" s="54" t="str">
        <f t="shared" si="12"/>
        <v>-</v>
      </c>
    </row>
    <row r="875" spans="1:6" ht="12.75" customHeight="1" x14ac:dyDescent="0.2">
      <c r="A875" s="55">
        <v>84142</v>
      </c>
      <c r="B875" s="87" t="s">
        <v>1726</v>
      </c>
      <c r="C875" s="52" t="s">
        <v>1727</v>
      </c>
      <c r="D875" s="244">
        <v>0</v>
      </c>
      <c r="E875" s="244">
        <v>0</v>
      </c>
      <c r="F875" s="54" t="str">
        <f t="shared" si="12"/>
        <v>-</v>
      </c>
    </row>
    <row r="876" spans="1:6" ht="12.75" customHeight="1" x14ac:dyDescent="0.2">
      <c r="A876" s="55">
        <v>84152</v>
      </c>
      <c r="B876" s="87" t="s">
        <v>1728</v>
      </c>
      <c r="C876" s="52" t="s">
        <v>1729</v>
      </c>
      <c r="D876" s="244">
        <v>0</v>
      </c>
      <c r="E876" s="244">
        <v>0</v>
      </c>
      <c r="F876" s="54" t="str">
        <f t="shared" si="12"/>
        <v>-</v>
      </c>
    </row>
    <row r="877" spans="1:6" ht="12.75" customHeight="1" x14ac:dyDescent="0.2">
      <c r="A877" s="55">
        <v>84162</v>
      </c>
      <c r="B877" s="87" t="s">
        <v>1730</v>
      </c>
      <c r="C877" s="52" t="s">
        <v>1731</v>
      </c>
      <c r="D877" s="244">
        <v>0</v>
      </c>
      <c r="E877" s="244">
        <v>0</v>
      </c>
      <c r="F877" s="54" t="str">
        <f t="shared" si="12"/>
        <v>-</v>
      </c>
    </row>
    <row r="878" spans="1:6" ht="12.75" customHeight="1" x14ac:dyDescent="0.2">
      <c r="A878" s="55">
        <v>84221</v>
      </c>
      <c r="B878" s="87" t="s">
        <v>1732</v>
      </c>
      <c r="C878" s="52" t="s">
        <v>1733</v>
      </c>
      <c r="D878" s="244">
        <v>0</v>
      </c>
      <c r="E878" s="244">
        <v>0</v>
      </c>
      <c r="F878" s="54" t="str">
        <f t="shared" si="12"/>
        <v>-</v>
      </c>
    </row>
    <row r="879" spans="1:6" ht="12.75" customHeight="1" x14ac:dyDescent="0.2">
      <c r="A879" s="55">
        <v>84222</v>
      </c>
      <c r="B879" s="87" t="s">
        <v>1734</v>
      </c>
      <c r="C879" s="52" t="s">
        <v>1735</v>
      </c>
      <c r="D879" s="244">
        <v>0</v>
      </c>
      <c r="E879" s="244">
        <v>0</v>
      </c>
      <c r="F879" s="54" t="str">
        <f t="shared" si="12"/>
        <v>-</v>
      </c>
    </row>
    <row r="880" spans="1:6" ht="12.75" customHeight="1" x14ac:dyDescent="0.2">
      <c r="A880" s="55" t="s">
        <v>1736</v>
      </c>
      <c r="B880" s="87" t="s">
        <v>1737</v>
      </c>
      <c r="C880" s="52" t="s">
        <v>1736</v>
      </c>
      <c r="D880" s="244">
        <v>0</v>
      </c>
      <c r="E880" s="244">
        <v>0</v>
      </c>
      <c r="F880" s="54" t="str">
        <f t="shared" si="12"/>
        <v>-</v>
      </c>
    </row>
    <row r="881" spans="1:6" ht="12.75" customHeight="1" x14ac:dyDescent="0.2">
      <c r="A881" s="55">
        <v>84232</v>
      </c>
      <c r="B881" s="87" t="s">
        <v>1738</v>
      </c>
      <c r="C881" s="52" t="s">
        <v>1739</v>
      </c>
      <c r="D881" s="244">
        <v>0</v>
      </c>
      <c r="E881" s="244">
        <v>0</v>
      </c>
      <c r="F881" s="54" t="str">
        <f t="shared" si="12"/>
        <v>-</v>
      </c>
    </row>
    <row r="882" spans="1:6" ht="24" x14ac:dyDescent="0.2">
      <c r="A882" s="55">
        <v>84242</v>
      </c>
      <c r="B882" s="87" t="s">
        <v>1740</v>
      </c>
      <c r="C882" s="52" t="s">
        <v>1741</v>
      </c>
      <c r="D882" s="244">
        <v>0</v>
      </c>
      <c r="E882" s="244">
        <v>0</v>
      </c>
      <c r="F882" s="54" t="str">
        <f t="shared" si="12"/>
        <v>-</v>
      </c>
    </row>
    <row r="883" spans="1:6" ht="24" x14ac:dyDescent="0.2">
      <c r="A883" s="55" t="s">
        <v>1742</v>
      </c>
      <c r="B883" s="87" t="s">
        <v>1743</v>
      </c>
      <c r="C883" s="52" t="s">
        <v>1742</v>
      </c>
      <c r="D883" s="244">
        <v>0</v>
      </c>
      <c r="E883" s="244">
        <v>0</v>
      </c>
      <c r="F883" s="54" t="str">
        <f t="shared" si="12"/>
        <v>-</v>
      </c>
    </row>
    <row r="884" spans="1:6" ht="12.75" customHeight="1" x14ac:dyDescent="0.2">
      <c r="A884" s="55">
        <v>84312</v>
      </c>
      <c r="B884" s="87" t="s">
        <v>1744</v>
      </c>
      <c r="C884" s="52" t="s">
        <v>1745</v>
      </c>
      <c r="D884" s="244">
        <v>0</v>
      </c>
      <c r="E884" s="244">
        <v>0</v>
      </c>
      <c r="F884" s="54" t="str">
        <f t="shared" si="12"/>
        <v>-</v>
      </c>
    </row>
    <row r="885" spans="1:6" ht="24" x14ac:dyDescent="0.2">
      <c r="A885" s="55">
        <v>84431</v>
      </c>
      <c r="B885" s="87" t="s">
        <v>1746</v>
      </c>
      <c r="C885" s="52" t="s">
        <v>1747</v>
      </c>
      <c r="D885" s="244">
        <v>0</v>
      </c>
      <c r="E885" s="244">
        <v>0</v>
      </c>
      <c r="F885" s="54" t="str">
        <f t="shared" si="12"/>
        <v>-</v>
      </c>
    </row>
    <row r="886" spans="1:6" ht="24" x14ac:dyDescent="0.2">
      <c r="A886" s="55">
        <v>84432</v>
      </c>
      <c r="B886" s="87" t="s">
        <v>1748</v>
      </c>
      <c r="C886" s="52" t="s">
        <v>1749</v>
      </c>
      <c r="D886" s="244">
        <v>0</v>
      </c>
      <c r="E886" s="244">
        <v>0</v>
      </c>
      <c r="F886" s="54" t="str">
        <f t="shared" si="12"/>
        <v>-</v>
      </c>
    </row>
    <row r="887" spans="1:6" ht="24" x14ac:dyDescent="0.2">
      <c r="A887" s="55" t="s">
        <v>1750</v>
      </c>
      <c r="B887" s="87" t="s">
        <v>1751</v>
      </c>
      <c r="C887" s="52" t="s">
        <v>1750</v>
      </c>
      <c r="D887" s="244">
        <v>0</v>
      </c>
      <c r="E887" s="244">
        <v>0</v>
      </c>
      <c r="F887" s="54" t="str">
        <f t="shared" si="12"/>
        <v>-</v>
      </c>
    </row>
    <row r="888" spans="1:6" ht="24" x14ac:dyDescent="0.2">
      <c r="A888" s="55">
        <v>84442</v>
      </c>
      <c r="B888" s="87" t="s">
        <v>1752</v>
      </c>
      <c r="C888" s="52" t="s">
        <v>1753</v>
      </c>
      <c r="D888" s="244">
        <v>0</v>
      </c>
      <c r="E888" s="244">
        <v>0</v>
      </c>
      <c r="F888" s="54" t="str">
        <f t="shared" si="12"/>
        <v>-</v>
      </c>
    </row>
    <row r="889" spans="1:6" ht="24" x14ac:dyDescent="0.2">
      <c r="A889" s="55">
        <v>84452</v>
      </c>
      <c r="B889" s="234" t="s">
        <v>1754</v>
      </c>
      <c r="C889" s="52" t="s">
        <v>1755</v>
      </c>
      <c r="D889" s="244">
        <v>0</v>
      </c>
      <c r="E889" s="244">
        <v>0</v>
      </c>
      <c r="F889" s="54" t="str">
        <f t="shared" si="12"/>
        <v>-</v>
      </c>
    </row>
    <row r="890" spans="1:6" ht="24" x14ac:dyDescent="0.2">
      <c r="A890" s="55" t="s">
        <v>1756</v>
      </c>
      <c r="B890" s="234" t="s">
        <v>1757</v>
      </c>
      <c r="C890" s="52" t="s">
        <v>1756</v>
      </c>
      <c r="D890" s="244">
        <v>0</v>
      </c>
      <c r="E890" s="244">
        <v>0</v>
      </c>
      <c r="F890" s="54" t="str">
        <f t="shared" si="12"/>
        <v>-</v>
      </c>
    </row>
    <row r="891" spans="1:6" ht="12.75" customHeight="1" x14ac:dyDescent="0.2">
      <c r="A891" s="55">
        <v>84461</v>
      </c>
      <c r="B891" s="87" t="s">
        <v>1758</v>
      </c>
      <c r="C891" s="52" t="s">
        <v>1759</v>
      </c>
      <c r="D891" s="244">
        <v>0</v>
      </c>
      <c r="E891" s="244">
        <v>0</v>
      </c>
      <c r="F891" s="54" t="str">
        <f t="shared" si="12"/>
        <v>-</v>
      </c>
    </row>
    <row r="892" spans="1:6" ht="12.75" customHeight="1" x14ac:dyDescent="0.2">
      <c r="A892" s="55">
        <v>84462</v>
      </c>
      <c r="B892" s="87" t="s">
        <v>1760</v>
      </c>
      <c r="C892" s="52" t="s">
        <v>1761</v>
      </c>
      <c r="D892" s="244">
        <v>0</v>
      </c>
      <c r="E892" s="244">
        <v>0</v>
      </c>
      <c r="F892" s="54" t="str">
        <f t="shared" si="12"/>
        <v>-</v>
      </c>
    </row>
    <row r="893" spans="1:6" ht="12.75" customHeight="1" x14ac:dyDescent="0.2">
      <c r="A893" s="55" t="s">
        <v>1762</v>
      </c>
      <c r="B893" s="87" t="s">
        <v>1763</v>
      </c>
      <c r="C893" s="52" t="s">
        <v>1762</v>
      </c>
      <c r="D893" s="244">
        <v>0</v>
      </c>
      <c r="E893" s="244">
        <v>0</v>
      </c>
      <c r="F893" s="54" t="str">
        <f t="shared" si="12"/>
        <v>-</v>
      </c>
    </row>
    <row r="894" spans="1:6" ht="12.75" customHeight="1" x14ac:dyDescent="0.2">
      <c r="A894" s="55">
        <v>84472</v>
      </c>
      <c r="B894" s="87" t="s">
        <v>1764</v>
      </c>
      <c r="C894" s="52" t="s">
        <v>1765</v>
      </c>
      <c r="D894" s="244">
        <v>0</v>
      </c>
      <c r="E894" s="244">
        <v>0</v>
      </c>
      <c r="F894" s="54" t="str">
        <f t="shared" si="12"/>
        <v>-</v>
      </c>
    </row>
    <row r="895" spans="1:6" ht="12.75" customHeight="1" x14ac:dyDescent="0.2">
      <c r="A895" s="55">
        <v>84482</v>
      </c>
      <c r="B895" s="87" t="s">
        <v>1766</v>
      </c>
      <c r="C895" s="52" t="s">
        <v>1767</v>
      </c>
      <c r="D895" s="244">
        <v>0</v>
      </c>
      <c r="E895" s="244">
        <v>0</v>
      </c>
      <c r="F895" s="54" t="str">
        <f t="shared" si="12"/>
        <v>-</v>
      </c>
    </row>
    <row r="896" spans="1:6" ht="12.75" customHeight="1" x14ac:dyDescent="0.2">
      <c r="A896" s="55" t="s">
        <v>1768</v>
      </c>
      <c r="B896" s="87" t="s">
        <v>1769</v>
      </c>
      <c r="C896" s="52" t="s">
        <v>1768</v>
      </c>
      <c r="D896" s="244">
        <v>0</v>
      </c>
      <c r="E896" s="244">
        <v>0</v>
      </c>
      <c r="F896" s="54" t="str">
        <f t="shared" si="12"/>
        <v>-</v>
      </c>
    </row>
    <row r="897" spans="1:6" ht="24" x14ac:dyDescent="0.2">
      <c r="A897" s="55">
        <v>84532</v>
      </c>
      <c r="B897" s="87" t="s">
        <v>1770</v>
      </c>
      <c r="C897" s="52" t="s">
        <v>1771</v>
      </c>
      <c r="D897" s="244">
        <v>0</v>
      </c>
      <c r="E897" s="244">
        <v>0</v>
      </c>
      <c r="F897" s="54" t="str">
        <f t="shared" si="12"/>
        <v>-</v>
      </c>
    </row>
    <row r="898" spans="1:6" ht="12.75" customHeight="1" x14ac:dyDescent="0.2">
      <c r="A898" s="55">
        <v>84542</v>
      </c>
      <c r="B898" s="87" t="s">
        <v>1772</v>
      </c>
      <c r="C898" s="52" t="s">
        <v>1773</v>
      </c>
      <c r="D898" s="244">
        <v>0</v>
      </c>
      <c r="E898" s="244">
        <v>0</v>
      </c>
      <c r="F898" s="54" t="str">
        <f t="shared" si="12"/>
        <v>-</v>
      </c>
    </row>
    <row r="899" spans="1:6" ht="12.75" customHeight="1" x14ac:dyDescent="0.2">
      <c r="A899" s="55">
        <v>84552</v>
      </c>
      <c r="B899" s="87" t="s">
        <v>1774</v>
      </c>
      <c r="C899" s="52" t="s">
        <v>1775</v>
      </c>
      <c r="D899" s="244">
        <v>0</v>
      </c>
      <c r="E899" s="244">
        <v>0</v>
      </c>
      <c r="F899" s="54" t="str">
        <f t="shared" si="12"/>
        <v>-</v>
      </c>
    </row>
    <row r="900" spans="1:6" ht="12.75" customHeight="1" x14ac:dyDescent="0.2">
      <c r="A900" s="55">
        <v>84711</v>
      </c>
      <c r="B900" s="87" t="s">
        <v>1776</v>
      </c>
      <c r="C900" s="52" t="s">
        <v>1777</v>
      </c>
      <c r="D900" s="244">
        <v>0</v>
      </c>
      <c r="E900" s="244">
        <v>0</v>
      </c>
      <c r="F900" s="54" t="str">
        <f t="shared" si="12"/>
        <v>-</v>
      </c>
    </row>
    <row r="901" spans="1:6" ht="12.75" customHeight="1" x14ac:dyDescent="0.2">
      <c r="A901" s="55">
        <v>84712</v>
      </c>
      <c r="B901" s="87" t="s">
        <v>1778</v>
      </c>
      <c r="C901" s="52" t="s">
        <v>1779</v>
      </c>
      <c r="D901" s="244">
        <v>0</v>
      </c>
      <c r="E901" s="244">
        <v>0</v>
      </c>
      <c r="F901" s="54" t="str">
        <f t="shared" si="12"/>
        <v>-</v>
      </c>
    </row>
    <row r="902" spans="1:6" ht="12.75" customHeight="1" x14ac:dyDescent="0.2">
      <c r="A902" s="55">
        <v>84721</v>
      </c>
      <c r="B902" s="87" t="s">
        <v>1780</v>
      </c>
      <c r="C902" s="52" t="s">
        <v>1781</v>
      </c>
      <c r="D902" s="244">
        <v>0</v>
      </c>
      <c r="E902" s="244">
        <v>0</v>
      </c>
      <c r="F902" s="54" t="str">
        <f t="shared" si="12"/>
        <v>-</v>
      </c>
    </row>
    <row r="903" spans="1:6" ht="12.75" customHeight="1" x14ac:dyDescent="0.2">
      <c r="A903" s="55">
        <v>84722</v>
      </c>
      <c r="B903" s="87" t="s">
        <v>1782</v>
      </c>
      <c r="C903" s="52" t="s">
        <v>1783</v>
      </c>
      <c r="D903" s="244">
        <v>0</v>
      </c>
      <c r="E903" s="244">
        <v>0</v>
      </c>
      <c r="F903" s="54" t="str">
        <f t="shared" si="12"/>
        <v>-</v>
      </c>
    </row>
    <row r="904" spans="1:6" ht="12.75" customHeight="1" x14ac:dyDescent="0.2">
      <c r="A904" s="55">
        <v>84731</v>
      </c>
      <c r="B904" s="87" t="s">
        <v>1784</v>
      </c>
      <c r="C904" s="52" t="s">
        <v>1785</v>
      </c>
      <c r="D904" s="244">
        <v>0</v>
      </c>
      <c r="E904" s="244">
        <v>0</v>
      </c>
      <c r="F904" s="54" t="str">
        <f t="shared" si="12"/>
        <v>-</v>
      </c>
    </row>
    <row r="905" spans="1:6" ht="12.75" customHeight="1" x14ac:dyDescent="0.2">
      <c r="A905" s="55">
        <v>84732</v>
      </c>
      <c r="B905" s="87" t="s">
        <v>1786</v>
      </c>
      <c r="C905" s="52" t="s">
        <v>1787</v>
      </c>
      <c r="D905" s="244">
        <v>0</v>
      </c>
      <c r="E905" s="244">
        <v>0</v>
      </c>
      <c r="F905" s="54" t="str">
        <f t="shared" si="12"/>
        <v>-</v>
      </c>
    </row>
    <row r="906" spans="1:6" ht="12.75" customHeight="1" x14ac:dyDescent="0.2">
      <c r="A906" s="55">
        <v>84741</v>
      </c>
      <c r="B906" s="87" t="s">
        <v>1788</v>
      </c>
      <c r="C906" s="52" t="s">
        <v>1789</v>
      </c>
      <c r="D906" s="244">
        <v>0</v>
      </c>
      <c r="E906" s="244">
        <v>0</v>
      </c>
      <c r="F906" s="54" t="str">
        <f t="shared" si="12"/>
        <v>-</v>
      </c>
    </row>
    <row r="907" spans="1:6" ht="12.75" customHeight="1" x14ac:dyDescent="0.2">
      <c r="A907" s="55">
        <v>84742</v>
      </c>
      <c r="B907" s="87" t="s">
        <v>1790</v>
      </c>
      <c r="C907" s="52" t="s">
        <v>1791</v>
      </c>
      <c r="D907" s="244">
        <v>0</v>
      </c>
      <c r="E907" s="244">
        <v>0</v>
      </c>
      <c r="F907" s="54" t="str">
        <f t="shared" si="12"/>
        <v>-</v>
      </c>
    </row>
    <row r="908" spans="1:6" ht="12.75" customHeight="1" x14ac:dyDescent="0.2">
      <c r="A908" s="55">
        <v>84751</v>
      </c>
      <c r="B908" s="87" t="s">
        <v>1792</v>
      </c>
      <c r="C908" s="52" t="s">
        <v>1793</v>
      </c>
      <c r="D908" s="244">
        <v>0</v>
      </c>
      <c r="E908" s="244">
        <v>0</v>
      </c>
      <c r="F908" s="54" t="str">
        <f t="shared" si="12"/>
        <v>-</v>
      </c>
    </row>
    <row r="909" spans="1:6" ht="12.75" customHeight="1" x14ac:dyDescent="0.2">
      <c r="A909" s="55">
        <v>84752</v>
      </c>
      <c r="B909" s="87" t="s">
        <v>1794</v>
      </c>
      <c r="C909" s="52" t="s">
        <v>1795</v>
      </c>
      <c r="D909" s="244">
        <v>0</v>
      </c>
      <c r="E909" s="244">
        <v>0</v>
      </c>
      <c r="F909" s="54" t="str">
        <f t="shared" si="12"/>
        <v>-</v>
      </c>
    </row>
    <row r="910" spans="1:6" ht="24" x14ac:dyDescent="0.2">
      <c r="A910" s="55">
        <v>84761</v>
      </c>
      <c r="B910" s="234" t="s">
        <v>1796</v>
      </c>
      <c r="C910" s="52" t="s">
        <v>1797</v>
      </c>
      <c r="D910" s="244">
        <v>0</v>
      </c>
      <c r="E910" s="244">
        <v>0</v>
      </c>
      <c r="F910" s="54" t="str">
        <f t="shared" si="12"/>
        <v>-</v>
      </c>
    </row>
    <row r="911" spans="1:6" ht="24" x14ac:dyDescent="0.2">
      <c r="A911" s="55">
        <v>84762</v>
      </c>
      <c r="B911" s="234" t="s">
        <v>1798</v>
      </c>
      <c r="C911" s="52" t="s">
        <v>1799</v>
      </c>
      <c r="D911" s="244">
        <v>0</v>
      </c>
      <c r="E911" s="244">
        <v>0</v>
      </c>
      <c r="F911" s="54" t="str">
        <f t="shared" si="12"/>
        <v>-</v>
      </c>
    </row>
    <row r="912" spans="1:6" ht="24" x14ac:dyDescent="0.2">
      <c r="A912" s="55" t="s">
        <v>1800</v>
      </c>
      <c r="B912" s="87" t="s">
        <v>1801</v>
      </c>
      <c r="C912" s="52" t="s">
        <v>1800</v>
      </c>
      <c r="D912" s="244">
        <v>0</v>
      </c>
      <c r="E912" s="244">
        <v>0</v>
      </c>
      <c r="F912" s="54" t="str">
        <f t="shared" si="12"/>
        <v>-</v>
      </c>
    </row>
    <row r="913" spans="1:6" ht="24" x14ac:dyDescent="0.2">
      <c r="A913" s="55" t="s">
        <v>1802</v>
      </c>
      <c r="B913" s="87" t="s">
        <v>1803</v>
      </c>
      <c r="C913" s="52" t="s">
        <v>1802</v>
      </c>
      <c r="D913" s="244">
        <v>0</v>
      </c>
      <c r="E913" s="244">
        <v>0</v>
      </c>
      <c r="F913" s="54" t="str">
        <f t="shared" si="12"/>
        <v>-</v>
      </c>
    </row>
    <row r="914" spans="1:6" ht="12.75" customHeight="1" x14ac:dyDescent="0.2">
      <c r="A914" s="55">
        <v>85412</v>
      </c>
      <c r="B914" s="87" t="s">
        <v>1804</v>
      </c>
      <c r="C914" s="52" t="s">
        <v>1805</v>
      </c>
      <c r="D914" s="244">
        <v>0</v>
      </c>
      <c r="E914" s="244">
        <v>0</v>
      </c>
      <c r="F914" s="54" t="str">
        <f t="shared" si="12"/>
        <v>-</v>
      </c>
    </row>
    <row r="915" spans="1:6" ht="24" x14ac:dyDescent="0.2">
      <c r="A915" s="55">
        <v>51212</v>
      </c>
      <c r="B915" s="234" t="s">
        <v>1806</v>
      </c>
      <c r="C915" s="52" t="s">
        <v>1807</v>
      </c>
      <c r="D915" s="244">
        <v>0</v>
      </c>
      <c r="E915" s="244">
        <v>0</v>
      </c>
      <c r="F915" s="54" t="str">
        <f t="shared" si="12"/>
        <v>-</v>
      </c>
    </row>
    <row r="916" spans="1:6" ht="12.75" customHeight="1" x14ac:dyDescent="0.2">
      <c r="A916" s="55">
        <v>51322</v>
      </c>
      <c r="B916" s="87" t="s">
        <v>1808</v>
      </c>
      <c r="C916" s="52" t="s">
        <v>1809</v>
      </c>
      <c r="D916" s="244">
        <v>0</v>
      </c>
      <c r="E916" s="244">
        <v>0</v>
      </c>
      <c r="F916" s="54" t="str">
        <f t="shared" si="12"/>
        <v>-</v>
      </c>
    </row>
    <row r="917" spans="1:6" ht="12.75" customHeight="1" x14ac:dyDescent="0.2">
      <c r="A917" s="55">
        <v>51332</v>
      </c>
      <c r="B917" s="87" t="s">
        <v>1810</v>
      </c>
      <c r="C917" s="52" t="s">
        <v>1811</v>
      </c>
      <c r="D917" s="244">
        <v>0</v>
      </c>
      <c r="E917" s="244">
        <v>0</v>
      </c>
      <c r="F917" s="54" t="str">
        <f t="shared" si="12"/>
        <v>-</v>
      </c>
    </row>
    <row r="918" spans="1:6" ht="24" x14ac:dyDescent="0.2">
      <c r="A918" s="55">
        <v>51342</v>
      </c>
      <c r="B918" s="87" t="s">
        <v>1812</v>
      </c>
      <c r="C918" s="52" t="s">
        <v>1813</v>
      </c>
      <c r="D918" s="244">
        <v>0</v>
      </c>
      <c r="E918" s="244">
        <v>0</v>
      </c>
      <c r="F918" s="54" t="str">
        <f t="shared" si="12"/>
        <v>-</v>
      </c>
    </row>
    <row r="919" spans="1:6" ht="12.75" customHeight="1" x14ac:dyDescent="0.2">
      <c r="A919" s="55">
        <v>51411</v>
      </c>
      <c r="B919" s="87" t="s">
        <v>1814</v>
      </c>
      <c r="C919" s="52" t="s">
        <v>1815</v>
      </c>
      <c r="D919" s="244">
        <v>0</v>
      </c>
      <c r="E919" s="244">
        <v>0</v>
      </c>
      <c r="F919" s="54" t="str">
        <f t="shared" si="12"/>
        <v>-</v>
      </c>
    </row>
    <row r="920" spans="1:6" ht="12.75" customHeight="1" x14ac:dyDescent="0.2">
      <c r="A920" s="55">
        <v>51412</v>
      </c>
      <c r="B920" s="87" t="s">
        <v>1816</v>
      </c>
      <c r="C920" s="52" t="s">
        <v>1817</v>
      </c>
      <c r="D920" s="244">
        <v>0</v>
      </c>
      <c r="E920" s="244">
        <v>0</v>
      </c>
      <c r="F920" s="54" t="str">
        <f t="shared" si="12"/>
        <v>-</v>
      </c>
    </row>
    <row r="921" spans="1:6" ht="24" x14ac:dyDescent="0.2">
      <c r="A921" s="55">
        <v>51532</v>
      </c>
      <c r="B921" s="87" t="s">
        <v>1818</v>
      </c>
      <c r="C921" s="52" t="s">
        <v>1819</v>
      </c>
      <c r="D921" s="244">
        <v>0</v>
      </c>
      <c r="E921" s="244">
        <v>0</v>
      </c>
      <c r="F921" s="54" t="str">
        <f t="shared" si="12"/>
        <v>-</v>
      </c>
    </row>
    <row r="922" spans="1:6" ht="24" x14ac:dyDescent="0.2">
      <c r="A922" s="55">
        <v>51542</v>
      </c>
      <c r="B922" s="87" t="s">
        <v>1820</v>
      </c>
      <c r="C922" s="52" t="s">
        <v>1821</v>
      </c>
      <c r="D922" s="244">
        <v>0</v>
      </c>
      <c r="E922" s="244">
        <v>0</v>
      </c>
      <c r="F922" s="54" t="str">
        <f t="shared" si="12"/>
        <v>-</v>
      </c>
    </row>
    <row r="923" spans="1:6" ht="24" x14ac:dyDescent="0.2">
      <c r="A923" s="55">
        <v>51552</v>
      </c>
      <c r="B923" s="234" t="s">
        <v>1822</v>
      </c>
      <c r="C923" s="52" t="s">
        <v>1823</v>
      </c>
      <c r="D923" s="244">
        <v>0</v>
      </c>
      <c r="E923" s="244">
        <v>0</v>
      </c>
      <c r="F923" s="54" t="str">
        <f t="shared" si="12"/>
        <v>-</v>
      </c>
    </row>
    <row r="924" spans="1:6" ht="24" x14ac:dyDescent="0.2">
      <c r="A924" s="55">
        <v>51631</v>
      </c>
      <c r="B924" s="87" t="s">
        <v>1824</v>
      </c>
      <c r="C924" s="52" t="s">
        <v>1825</v>
      </c>
      <c r="D924" s="244">
        <v>0</v>
      </c>
      <c r="E924" s="244">
        <v>0</v>
      </c>
      <c r="F924" s="54" t="str">
        <f t="shared" si="12"/>
        <v>-</v>
      </c>
    </row>
    <row r="925" spans="1:6" ht="24" x14ac:dyDescent="0.2">
      <c r="A925" s="55">
        <v>51632</v>
      </c>
      <c r="B925" s="87" t="s">
        <v>1826</v>
      </c>
      <c r="C925" s="52" t="s">
        <v>1827</v>
      </c>
      <c r="D925" s="244">
        <v>0</v>
      </c>
      <c r="E925" s="244">
        <v>0</v>
      </c>
      <c r="F925" s="54" t="str">
        <f t="shared" si="12"/>
        <v>-</v>
      </c>
    </row>
    <row r="926" spans="1:6" ht="12.75" customHeight="1" x14ac:dyDescent="0.2">
      <c r="A926" s="55">
        <v>51641</v>
      </c>
      <c r="B926" s="87" t="s">
        <v>1828</v>
      </c>
      <c r="C926" s="52" t="s">
        <v>1829</v>
      </c>
      <c r="D926" s="244">
        <v>0</v>
      </c>
      <c r="E926" s="244">
        <v>0</v>
      </c>
      <c r="F926" s="54" t="str">
        <f t="shared" si="12"/>
        <v>-</v>
      </c>
    </row>
    <row r="927" spans="1:6" ht="12.75" customHeight="1" x14ac:dyDescent="0.2">
      <c r="A927" s="55">
        <v>51642</v>
      </c>
      <c r="B927" s="87" t="s">
        <v>1830</v>
      </c>
      <c r="C927" s="52" t="s">
        <v>1831</v>
      </c>
      <c r="D927" s="244">
        <v>0</v>
      </c>
      <c r="E927" s="244">
        <v>0</v>
      </c>
      <c r="F927" s="54" t="str">
        <f t="shared" si="12"/>
        <v>-</v>
      </c>
    </row>
    <row r="928" spans="1:6" ht="12.75" customHeight="1" x14ac:dyDescent="0.2">
      <c r="A928" s="55">
        <v>51711</v>
      </c>
      <c r="B928" s="87" t="s">
        <v>1832</v>
      </c>
      <c r="C928" s="52" t="s">
        <v>1833</v>
      </c>
      <c r="D928" s="244">
        <v>0</v>
      </c>
      <c r="E928" s="244">
        <v>0</v>
      </c>
      <c r="F928" s="54" t="str">
        <f t="shared" si="12"/>
        <v>-</v>
      </c>
    </row>
    <row r="929" spans="1:6" ht="12.75" customHeight="1" x14ac:dyDescent="0.2">
      <c r="A929" s="55">
        <v>51712</v>
      </c>
      <c r="B929" s="87" t="s">
        <v>1834</v>
      </c>
      <c r="C929" s="52" t="s">
        <v>1835</v>
      </c>
      <c r="D929" s="244">
        <v>0</v>
      </c>
      <c r="E929" s="244">
        <v>0</v>
      </c>
      <c r="F929" s="54" t="str">
        <f t="shared" si="12"/>
        <v>-</v>
      </c>
    </row>
    <row r="930" spans="1:6" ht="12.75" customHeight="1" x14ac:dyDescent="0.2">
      <c r="A930" s="55">
        <v>51721</v>
      </c>
      <c r="B930" s="87" t="s">
        <v>1836</v>
      </c>
      <c r="C930" s="52" t="s">
        <v>1837</v>
      </c>
      <c r="D930" s="244">
        <v>0</v>
      </c>
      <c r="E930" s="244">
        <v>0</v>
      </c>
      <c r="F930" s="54" t="str">
        <f t="shared" si="12"/>
        <v>-</v>
      </c>
    </row>
    <row r="931" spans="1:6" ht="12.75" customHeight="1" x14ac:dyDescent="0.2">
      <c r="A931" s="55">
        <v>51722</v>
      </c>
      <c r="B931" s="87" t="s">
        <v>1838</v>
      </c>
      <c r="C931" s="52" t="s">
        <v>1839</v>
      </c>
      <c r="D931" s="244">
        <v>0</v>
      </c>
      <c r="E931" s="244">
        <v>0</v>
      </c>
      <c r="F931" s="54" t="str">
        <f t="shared" si="12"/>
        <v>-</v>
      </c>
    </row>
    <row r="932" spans="1:6" ht="12.75" customHeight="1" x14ac:dyDescent="0.2">
      <c r="A932" s="55">
        <v>51731</v>
      </c>
      <c r="B932" s="87" t="s">
        <v>1840</v>
      </c>
      <c r="C932" s="52" t="s">
        <v>1841</v>
      </c>
      <c r="D932" s="244">
        <v>0</v>
      </c>
      <c r="E932" s="244">
        <v>0</v>
      </c>
      <c r="F932" s="54" t="str">
        <f t="shared" si="12"/>
        <v>-</v>
      </c>
    </row>
    <row r="933" spans="1:6" ht="12.75" customHeight="1" x14ac:dyDescent="0.2">
      <c r="A933" s="55">
        <v>51732</v>
      </c>
      <c r="B933" s="87" t="s">
        <v>1842</v>
      </c>
      <c r="C933" s="52" t="s">
        <v>1843</v>
      </c>
      <c r="D933" s="244">
        <v>0</v>
      </c>
      <c r="E933" s="244">
        <v>0</v>
      </c>
      <c r="F933" s="54" t="str">
        <f t="shared" si="12"/>
        <v>-</v>
      </c>
    </row>
    <row r="934" spans="1:6" ht="12.75" customHeight="1" x14ac:dyDescent="0.2">
      <c r="A934" s="55">
        <v>51741</v>
      </c>
      <c r="B934" s="87" t="s">
        <v>1844</v>
      </c>
      <c r="C934" s="52" t="s">
        <v>1845</v>
      </c>
      <c r="D934" s="244">
        <v>0</v>
      </c>
      <c r="E934" s="244">
        <v>0</v>
      </c>
      <c r="F934" s="54" t="str">
        <f t="shared" si="12"/>
        <v>-</v>
      </c>
    </row>
    <row r="935" spans="1:6" ht="12.75" customHeight="1" x14ac:dyDescent="0.2">
      <c r="A935" s="55">
        <v>51742</v>
      </c>
      <c r="B935" s="87" t="s">
        <v>1846</v>
      </c>
      <c r="C935" s="52" t="s">
        <v>1847</v>
      </c>
      <c r="D935" s="244">
        <v>0</v>
      </c>
      <c r="E935" s="244">
        <v>0</v>
      </c>
      <c r="F935" s="54" t="str">
        <f t="shared" si="12"/>
        <v>-</v>
      </c>
    </row>
    <row r="936" spans="1:6" ht="12.75" customHeight="1" x14ac:dyDescent="0.2">
      <c r="A936" s="55">
        <v>51751</v>
      </c>
      <c r="B936" s="87" t="s">
        <v>1848</v>
      </c>
      <c r="C936" s="52" t="s">
        <v>1849</v>
      </c>
      <c r="D936" s="244">
        <v>0</v>
      </c>
      <c r="E936" s="244">
        <v>0</v>
      </c>
      <c r="F936" s="54" t="str">
        <f t="shared" si="12"/>
        <v>-</v>
      </c>
    </row>
    <row r="937" spans="1:6" ht="12.75" customHeight="1" x14ac:dyDescent="0.2">
      <c r="A937" s="55">
        <v>51752</v>
      </c>
      <c r="B937" s="87" t="s">
        <v>1850</v>
      </c>
      <c r="C937" s="52" t="s">
        <v>1851</v>
      </c>
      <c r="D937" s="244">
        <v>0</v>
      </c>
      <c r="E937" s="244">
        <v>0</v>
      </c>
      <c r="F937" s="54" t="str">
        <f t="shared" si="12"/>
        <v>-</v>
      </c>
    </row>
    <row r="938" spans="1:6" ht="24" x14ac:dyDescent="0.2">
      <c r="A938" s="55">
        <v>51761</v>
      </c>
      <c r="B938" s="87" t="s">
        <v>1852</v>
      </c>
      <c r="C938" s="52" t="s">
        <v>1853</v>
      </c>
      <c r="D938" s="244">
        <v>0</v>
      </c>
      <c r="E938" s="244">
        <v>0</v>
      </c>
      <c r="F938" s="54" t="str">
        <f t="shared" si="12"/>
        <v>-</v>
      </c>
    </row>
    <row r="939" spans="1:6" ht="24" x14ac:dyDescent="0.2">
      <c r="A939" s="55">
        <v>51762</v>
      </c>
      <c r="B939" s="87" t="s">
        <v>1854</v>
      </c>
      <c r="C939" s="52" t="s">
        <v>1855</v>
      </c>
      <c r="D939" s="244">
        <v>0</v>
      </c>
      <c r="E939" s="244">
        <v>0</v>
      </c>
      <c r="F939" s="54" t="str">
        <f t="shared" si="12"/>
        <v>-</v>
      </c>
    </row>
    <row r="940" spans="1:6" ht="24" x14ac:dyDescent="0.2">
      <c r="A940" s="55">
        <v>51771</v>
      </c>
      <c r="B940" s="87" t="s">
        <v>1856</v>
      </c>
      <c r="C940" s="52" t="s">
        <v>1857</v>
      </c>
      <c r="D940" s="244">
        <v>0</v>
      </c>
      <c r="E940" s="244">
        <v>0</v>
      </c>
      <c r="F940" s="54" t="str">
        <f t="shared" si="12"/>
        <v>-</v>
      </c>
    </row>
    <row r="941" spans="1:6" ht="24" x14ac:dyDescent="0.2">
      <c r="A941" s="55">
        <v>51772</v>
      </c>
      <c r="B941" s="87" t="s">
        <v>1858</v>
      </c>
      <c r="C941" s="52" t="s">
        <v>1859</v>
      </c>
      <c r="D941" s="244">
        <v>0</v>
      </c>
      <c r="E941" s="244">
        <v>0</v>
      </c>
      <c r="F941" s="54" t="str">
        <f t="shared" si="12"/>
        <v>-</v>
      </c>
    </row>
    <row r="942" spans="1:6" ht="24" x14ac:dyDescent="0.2">
      <c r="A942" s="55">
        <v>54132</v>
      </c>
      <c r="B942" s="87" t="s">
        <v>1860</v>
      </c>
      <c r="C942" s="52" t="s">
        <v>1861</v>
      </c>
      <c r="D942" s="244">
        <v>0</v>
      </c>
      <c r="E942" s="244">
        <v>0</v>
      </c>
      <c r="F942" s="54" t="str">
        <f t="shared" si="12"/>
        <v>-</v>
      </c>
    </row>
    <row r="943" spans="1:6" ht="24" x14ac:dyDescent="0.2">
      <c r="A943" s="55">
        <v>54142</v>
      </c>
      <c r="B943" s="87" t="s">
        <v>1862</v>
      </c>
      <c r="C943" s="52" t="s">
        <v>1863</v>
      </c>
      <c r="D943" s="244">
        <v>0</v>
      </c>
      <c r="E943" s="244">
        <v>0</v>
      </c>
      <c r="F943" s="54" t="str">
        <f t="shared" si="12"/>
        <v>-</v>
      </c>
    </row>
    <row r="944" spans="1:6" ht="12.75" customHeight="1" x14ac:dyDescent="0.2">
      <c r="A944" s="55">
        <v>54152</v>
      </c>
      <c r="B944" s="87" t="s">
        <v>1864</v>
      </c>
      <c r="C944" s="52" t="s">
        <v>1865</v>
      </c>
      <c r="D944" s="244">
        <v>0</v>
      </c>
      <c r="E944" s="244">
        <v>0</v>
      </c>
      <c r="F944" s="54" t="str">
        <f t="shared" si="12"/>
        <v>-</v>
      </c>
    </row>
    <row r="945" spans="1:6" ht="24" x14ac:dyDescent="0.2">
      <c r="A945" s="55">
        <v>54162</v>
      </c>
      <c r="B945" s="87" t="s">
        <v>1866</v>
      </c>
      <c r="C945" s="52" t="s">
        <v>1867</v>
      </c>
      <c r="D945" s="244">
        <v>0</v>
      </c>
      <c r="E945" s="244">
        <v>0</v>
      </c>
      <c r="F945" s="54" t="str">
        <f t="shared" si="12"/>
        <v>-</v>
      </c>
    </row>
    <row r="946" spans="1:6" ht="24" x14ac:dyDescent="0.2">
      <c r="A946" s="55">
        <v>54221</v>
      </c>
      <c r="B946" s="234" t="s">
        <v>1868</v>
      </c>
      <c r="C946" s="52" t="s">
        <v>1869</v>
      </c>
      <c r="D946" s="244">
        <v>0</v>
      </c>
      <c r="E946" s="244">
        <v>0</v>
      </c>
      <c r="F946" s="54" t="str">
        <f t="shared" si="12"/>
        <v>-</v>
      </c>
    </row>
    <row r="947" spans="1:6" ht="24" x14ac:dyDescent="0.2">
      <c r="A947" s="55">
        <v>54222</v>
      </c>
      <c r="B947" s="234" t="s">
        <v>1870</v>
      </c>
      <c r="C947" s="52" t="s">
        <v>1871</v>
      </c>
      <c r="D947" s="244">
        <v>0</v>
      </c>
      <c r="E947" s="244">
        <v>0</v>
      </c>
      <c r="F947" s="54" t="str">
        <f t="shared" si="12"/>
        <v>-</v>
      </c>
    </row>
    <row r="948" spans="1:6" ht="24" x14ac:dyDescent="0.2">
      <c r="A948" s="55" t="s">
        <v>1872</v>
      </c>
      <c r="B948" s="87" t="s">
        <v>1873</v>
      </c>
      <c r="C948" s="52" t="s">
        <v>1872</v>
      </c>
      <c r="D948" s="244">
        <v>0</v>
      </c>
      <c r="E948" s="244">
        <v>0</v>
      </c>
      <c r="F948" s="54" t="str">
        <f t="shared" si="12"/>
        <v>-</v>
      </c>
    </row>
    <row r="949" spans="1:6" ht="24" x14ac:dyDescent="0.2">
      <c r="A949" s="55">
        <v>54232</v>
      </c>
      <c r="B949" s="234" t="s">
        <v>1874</v>
      </c>
      <c r="C949" s="52" t="s">
        <v>1875</v>
      </c>
      <c r="D949" s="244">
        <v>0</v>
      </c>
      <c r="E949" s="244">
        <v>0</v>
      </c>
      <c r="F949" s="54" t="str">
        <f t="shared" si="12"/>
        <v>-</v>
      </c>
    </row>
    <row r="950" spans="1:6" ht="24" x14ac:dyDescent="0.2">
      <c r="A950" s="55">
        <v>54242</v>
      </c>
      <c r="B950" s="87" t="s">
        <v>1876</v>
      </c>
      <c r="C950" s="52" t="s">
        <v>1877</v>
      </c>
      <c r="D950" s="244">
        <v>0</v>
      </c>
      <c r="E950" s="244">
        <v>0</v>
      </c>
      <c r="F950" s="54" t="str">
        <f t="shared" si="12"/>
        <v>-</v>
      </c>
    </row>
    <row r="951" spans="1:6" ht="24" x14ac:dyDescent="0.2">
      <c r="A951" s="55" t="s">
        <v>1878</v>
      </c>
      <c r="B951" s="87" t="s">
        <v>1879</v>
      </c>
      <c r="C951" s="52" t="s">
        <v>1878</v>
      </c>
      <c r="D951" s="244">
        <v>0</v>
      </c>
      <c r="E951" s="244">
        <v>0</v>
      </c>
      <c r="F951" s="54" t="str">
        <f t="shared" si="12"/>
        <v>-</v>
      </c>
    </row>
    <row r="952" spans="1:6" ht="24" x14ac:dyDescent="0.2">
      <c r="A952" s="55">
        <v>54312</v>
      </c>
      <c r="B952" s="234" t="s">
        <v>1880</v>
      </c>
      <c r="C952" s="52" t="s">
        <v>1881</v>
      </c>
      <c r="D952" s="244">
        <v>163693</v>
      </c>
      <c r="E952" s="244">
        <v>165023.04000000001</v>
      </c>
      <c r="F952" s="54">
        <f t="shared" si="12"/>
        <v>100.81252099967624</v>
      </c>
    </row>
    <row r="953" spans="1:6" ht="24" x14ac:dyDescent="0.2">
      <c r="A953" s="55">
        <v>54431</v>
      </c>
      <c r="B953" s="87" t="s">
        <v>1882</v>
      </c>
      <c r="C953" s="52" t="s">
        <v>1883</v>
      </c>
      <c r="D953" s="244">
        <v>0</v>
      </c>
      <c r="E953" s="244">
        <v>0</v>
      </c>
      <c r="F953" s="54" t="str">
        <f t="shared" si="12"/>
        <v>-</v>
      </c>
    </row>
    <row r="954" spans="1:6" ht="24" x14ac:dyDescent="0.2">
      <c r="A954" s="55">
        <v>54432</v>
      </c>
      <c r="B954" s="87" t="s">
        <v>1884</v>
      </c>
      <c r="C954" s="52" t="s">
        <v>1885</v>
      </c>
      <c r="D954" s="244">
        <v>0</v>
      </c>
      <c r="E954" s="244">
        <v>0</v>
      </c>
      <c r="F954" s="54" t="str">
        <f t="shared" si="12"/>
        <v>-</v>
      </c>
    </row>
    <row r="955" spans="1:6" ht="24" x14ac:dyDescent="0.2">
      <c r="A955" s="55" t="s">
        <v>1886</v>
      </c>
      <c r="B955" s="87" t="s">
        <v>1887</v>
      </c>
      <c r="C955" s="52" t="s">
        <v>1886</v>
      </c>
      <c r="D955" s="244">
        <v>0</v>
      </c>
      <c r="E955" s="244">
        <v>0</v>
      </c>
      <c r="F955" s="54" t="str">
        <f t="shared" si="12"/>
        <v>-</v>
      </c>
    </row>
    <row r="956" spans="1:6" ht="24" x14ac:dyDescent="0.2">
      <c r="A956" s="55">
        <v>54442</v>
      </c>
      <c r="B956" s="87" t="s">
        <v>1888</v>
      </c>
      <c r="C956" s="52" t="s">
        <v>1889</v>
      </c>
      <c r="D956" s="244">
        <v>0</v>
      </c>
      <c r="E956" s="244">
        <v>0</v>
      </c>
      <c r="F956" s="54" t="str">
        <f t="shared" si="12"/>
        <v>-</v>
      </c>
    </row>
    <row r="957" spans="1:6" ht="24" x14ac:dyDescent="0.2">
      <c r="A957" s="55">
        <v>54452</v>
      </c>
      <c r="B957" s="87" t="s">
        <v>1890</v>
      </c>
      <c r="C957" s="52" t="s">
        <v>1891</v>
      </c>
      <c r="D957" s="244">
        <v>0</v>
      </c>
      <c r="E957" s="244">
        <v>0</v>
      </c>
      <c r="F957" s="54" t="str">
        <f t="shared" si="12"/>
        <v>-</v>
      </c>
    </row>
    <row r="958" spans="1:6" ht="24" x14ac:dyDescent="0.2">
      <c r="A958" s="55" t="s">
        <v>1892</v>
      </c>
      <c r="B958" s="87" t="s">
        <v>1893</v>
      </c>
      <c r="C958" s="52" t="s">
        <v>1892</v>
      </c>
      <c r="D958" s="244">
        <v>0</v>
      </c>
      <c r="E958" s="244">
        <v>0</v>
      </c>
      <c r="F958" s="54" t="str">
        <f t="shared" si="12"/>
        <v>-</v>
      </c>
    </row>
    <row r="959" spans="1:6" ht="24" x14ac:dyDescent="0.2">
      <c r="A959" s="55">
        <v>54461</v>
      </c>
      <c r="B959" s="87" t="s">
        <v>1894</v>
      </c>
      <c r="C959" s="52" t="s">
        <v>1895</v>
      </c>
      <c r="D959" s="244">
        <v>0</v>
      </c>
      <c r="E959" s="244">
        <v>0</v>
      </c>
      <c r="F959" s="54" t="str">
        <f t="shared" si="12"/>
        <v>-</v>
      </c>
    </row>
    <row r="960" spans="1:6" ht="24" x14ac:dyDescent="0.2">
      <c r="A960" s="55">
        <v>54462</v>
      </c>
      <c r="B960" s="87" t="s">
        <v>1896</v>
      </c>
      <c r="C960" s="52" t="s">
        <v>1897</v>
      </c>
      <c r="D960" s="244">
        <v>0</v>
      </c>
      <c r="E960" s="244">
        <v>0</v>
      </c>
      <c r="F960" s="54" t="str">
        <f t="shared" si="12"/>
        <v>-</v>
      </c>
    </row>
    <row r="961" spans="1:6" ht="12.75" customHeight="1" x14ac:dyDescent="0.2">
      <c r="A961" s="55" t="s">
        <v>1898</v>
      </c>
      <c r="B961" s="87" t="s">
        <v>1899</v>
      </c>
      <c r="C961" s="52" t="s">
        <v>1898</v>
      </c>
      <c r="D961" s="244">
        <v>0</v>
      </c>
      <c r="E961" s="244">
        <v>0</v>
      </c>
      <c r="F961" s="54" t="str">
        <f t="shared" si="12"/>
        <v>-</v>
      </c>
    </row>
    <row r="962" spans="1:6" ht="24" x14ac:dyDescent="0.2">
      <c r="A962" s="55">
        <v>54472</v>
      </c>
      <c r="B962" s="234" t="s">
        <v>1900</v>
      </c>
      <c r="C962" s="52" t="s">
        <v>1901</v>
      </c>
      <c r="D962" s="244">
        <v>0</v>
      </c>
      <c r="E962" s="244">
        <v>0</v>
      </c>
      <c r="F962" s="54" t="str">
        <f t="shared" si="12"/>
        <v>-</v>
      </c>
    </row>
    <row r="963" spans="1:6" ht="24" x14ac:dyDescent="0.2">
      <c r="A963" s="55">
        <v>54482</v>
      </c>
      <c r="B963" s="234" t="s">
        <v>1902</v>
      </c>
      <c r="C963" s="52" t="s">
        <v>1903</v>
      </c>
      <c r="D963" s="244">
        <v>0</v>
      </c>
      <c r="E963" s="244">
        <v>0</v>
      </c>
      <c r="F963" s="54" t="str">
        <f t="shared" si="12"/>
        <v>-</v>
      </c>
    </row>
    <row r="964" spans="1:6" ht="24" x14ac:dyDescent="0.2">
      <c r="A964" s="55" t="s">
        <v>1904</v>
      </c>
      <c r="B964" s="234" t="s">
        <v>1905</v>
      </c>
      <c r="C964" s="52" t="s">
        <v>1904</v>
      </c>
      <c r="D964" s="244">
        <v>0</v>
      </c>
      <c r="E964" s="244">
        <v>0</v>
      </c>
      <c r="F964" s="54" t="str">
        <f t="shared" si="12"/>
        <v>-</v>
      </c>
    </row>
    <row r="965" spans="1:6" ht="24" x14ac:dyDescent="0.2">
      <c r="A965" s="55">
        <v>54532</v>
      </c>
      <c r="B965" s="87" t="s">
        <v>1906</v>
      </c>
      <c r="C965" s="52" t="s">
        <v>1907</v>
      </c>
      <c r="D965" s="244">
        <v>0</v>
      </c>
      <c r="E965" s="244">
        <v>0</v>
      </c>
      <c r="F965" s="54" t="str">
        <f t="shared" si="12"/>
        <v>-</v>
      </c>
    </row>
    <row r="966" spans="1:6" ht="12.75" customHeight="1" x14ac:dyDescent="0.2">
      <c r="A966" s="55">
        <v>54542</v>
      </c>
      <c r="B966" s="87" t="s">
        <v>1908</v>
      </c>
      <c r="C966" s="52" t="s">
        <v>1909</v>
      </c>
      <c r="D966" s="244">
        <v>0</v>
      </c>
      <c r="E966" s="244">
        <v>0</v>
      </c>
      <c r="F966" s="54" t="str">
        <f t="shared" si="12"/>
        <v>-</v>
      </c>
    </row>
    <row r="967" spans="1:6" ht="24" x14ac:dyDescent="0.2">
      <c r="A967" s="55">
        <v>54552</v>
      </c>
      <c r="B967" s="87" t="s">
        <v>1910</v>
      </c>
      <c r="C967" s="52" t="s">
        <v>1911</v>
      </c>
      <c r="D967" s="244">
        <v>0</v>
      </c>
      <c r="E967" s="244">
        <v>0</v>
      </c>
      <c r="F967" s="54" t="str">
        <f t="shared" si="12"/>
        <v>-</v>
      </c>
    </row>
    <row r="968" spans="1:6" ht="12.75" customHeight="1" x14ac:dyDescent="0.2">
      <c r="A968" s="55">
        <v>54711</v>
      </c>
      <c r="B968" s="87" t="s">
        <v>1912</v>
      </c>
      <c r="C968" s="52" t="s">
        <v>1913</v>
      </c>
      <c r="D968" s="244">
        <v>0</v>
      </c>
      <c r="E968" s="244">
        <v>0</v>
      </c>
      <c r="F968" s="54" t="str">
        <f t="shared" si="12"/>
        <v>-</v>
      </c>
    </row>
    <row r="969" spans="1:6" ht="12.75" customHeight="1" x14ac:dyDescent="0.2">
      <c r="A969" s="55">
        <v>54712</v>
      </c>
      <c r="B969" s="87" t="s">
        <v>1914</v>
      </c>
      <c r="C969" s="52" t="s">
        <v>1915</v>
      </c>
      <c r="D969" s="244">
        <v>0</v>
      </c>
      <c r="E969" s="244">
        <v>0</v>
      </c>
      <c r="F969" s="54" t="str">
        <f t="shared" si="12"/>
        <v>-</v>
      </c>
    </row>
    <row r="970" spans="1:6" ht="12.75" customHeight="1" x14ac:dyDescent="0.2">
      <c r="A970" s="55">
        <v>54721</v>
      </c>
      <c r="B970" s="87" t="s">
        <v>1916</v>
      </c>
      <c r="C970" s="52" t="s">
        <v>1917</v>
      </c>
      <c r="D970" s="244">
        <v>0</v>
      </c>
      <c r="E970" s="244">
        <v>0</v>
      </c>
      <c r="F970" s="54" t="str">
        <f t="shared" si="12"/>
        <v>-</v>
      </c>
    </row>
    <row r="971" spans="1:6" ht="12.75" customHeight="1" x14ac:dyDescent="0.2">
      <c r="A971" s="55">
        <v>54722</v>
      </c>
      <c r="B971" s="87" t="s">
        <v>1918</v>
      </c>
      <c r="C971" s="52" t="s">
        <v>1919</v>
      </c>
      <c r="D971" s="244">
        <v>0</v>
      </c>
      <c r="E971" s="244">
        <v>0</v>
      </c>
      <c r="F971" s="54" t="str">
        <f t="shared" si="12"/>
        <v>-</v>
      </c>
    </row>
    <row r="972" spans="1:6" ht="12.75" customHeight="1" x14ac:dyDescent="0.2">
      <c r="A972" s="55">
        <v>54731</v>
      </c>
      <c r="B972" s="87" t="s">
        <v>1920</v>
      </c>
      <c r="C972" s="52" t="s">
        <v>1921</v>
      </c>
      <c r="D972" s="244">
        <v>0</v>
      </c>
      <c r="E972" s="244">
        <v>0</v>
      </c>
      <c r="F972" s="54" t="str">
        <f t="shared" si="12"/>
        <v>-</v>
      </c>
    </row>
    <row r="973" spans="1:6" ht="12.75" customHeight="1" x14ac:dyDescent="0.2">
      <c r="A973" s="55">
        <v>54732</v>
      </c>
      <c r="B973" s="87" t="s">
        <v>1922</v>
      </c>
      <c r="C973" s="52" t="s">
        <v>1923</v>
      </c>
      <c r="D973" s="244">
        <v>0</v>
      </c>
      <c r="E973" s="244">
        <v>0</v>
      </c>
      <c r="F973" s="54" t="str">
        <f t="shared" si="12"/>
        <v>-</v>
      </c>
    </row>
    <row r="974" spans="1:6" ht="12.75" customHeight="1" x14ac:dyDescent="0.2">
      <c r="A974" s="55">
        <v>54741</v>
      </c>
      <c r="B974" s="87" t="s">
        <v>1924</v>
      </c>
      <c r="C974" s="52" t="s">
        <v>1925</v>
      </c>
      <c r="D974" s="244">
        <v>0</v>
      </c>
      <c r="E974" s="244">
        <v>0</v>
      </c>
      <c r="F974" s="54" t="str">
        <f t="shared" si="12"/>
        <v>-</v>
      </c>
    </row>
    <row r="975" spans="1:6" ht="12.75" customHeight="1" x14ac:dyDescent="0.2">
      <c r="A975" s="55">
        <v>54742</v>
      </c>
      <c r="B975" s="87" t="s">
        <v>1926</v>
      </c>
      <c r="C975" s="52" t="s">
        <v>1927</v>
      </c>
      <c r="D975" s="244">
        <v>0</v>
      </c>
      <c r="E975" s="244">
        <v>0</v>
      </c>
      <c r="F975" s="54" t="str">
        <f t="shared" si="12"/>
        <v>-</v>
      </c>
    </row>
    <row r="976" spans="1:6" ht="24" x14ac:dyDescent="0.2">
      <c r="A976" s="55">
        <v>54751</v>
      </c>
      <c r="B976" s="87" t="s">
        <v>1928</v>
      </c>
      <c r="C976" s="52" t="s">
        <v>1929</v>
      </c>
      <c r="D976" s="244">
        <v>0</v>
      </c>
      <c r="E976" s="244">
        <v>0</v>
      </c>
      <c r="F976" s="54" t="str">
        <f t="shared" si="12"/>
        <v>-</v>
      </c>
    </row>
    <row r="977" spans="1:6" ht="24" x14ac:dyDescent="0.2">
      <c r="A977" s="55">
        <v>54752</v>
      </c>
      <c r="B977" s="87" t="s">
        <v>1930</v>
      </c>
      <c r="C977" s="52" t="s">
        <v>1931</v>
      </c>
      <c r="D977" s="244">
        <v>0</v>
      </c>
      <c r="E977" s="244">
        <v>0</v>
      </c>
      <c r="F977" s="54" t="str">
        <f t="shared" si="12"/>
        <v>-</v>
      </c>
    </row>
    <row r="978" spans="1:6" ht="24" x14ac:dyDescent="0.2">
      <c r="A978" s="55">
        <v>54761</v>
      </c>
      <c r="B978" s="87" t="s">
        <v>1932</v>
      </c>
      <c r="C978" s="52" t="s">
        <v>1933</v>
      </c>
      <c r="D978" s="244">
        <v>0</v>
      </c>
      <c r="E978" s="244">
        <v>0</v>
      </c>
      <c r="F978" s="54" t="str">
        <f t="shared" si="12"/>
        <v>-</v>
      </c>
    </row>
    <row r="979" spans="1:6" ht="24" x14ac:dyDescent="0.2">
      <c r="A979" s="55">
        <v>54762</v>
      </c>
      <c r="B979" s="87" t="s">
        <v>1934</v>
      </c>
      <c r="C979" s="52" t="s">
        <v>1935</v>
      </c>
      <c r="D979" s="244">
        <v>0</v>
      </c>
      <c r="E979" s="244">
        <v>0</v>
      </c>
      <c r="F979" s="54" t="str">
        <f t="shared" si="12"/>
        <v>-</v>
      </c>
    </row>
    <row r="980" spans="1:6" ht="24" x14ac:dyDescent="0.2">
      <c r="A980" s="55">
        <v>54771</v>
      </c>
      <c r="B980" s="87" t="s">
        <v>1936</v>
      </c>
      <c r="C980" s="52" t="s">
        <v>1937</v>
      </c>
      <c r="D980" s="244">
        <v>0</v>
      </c>
      <c r="E980" s="244">
        <v>0</v>
      </c>
      <c r="F980" s="54" t="str">
        <f>IF(D980&lt;&gt;0,IF(E980/D980&gt;=100,"&gt;&gt;100",E980/D980*100),"-")</f>
        <v>-</v>
      </c>
    </row>
    <row r="981" spans="1:6" ht="24" x14ac:dyDescent="0.2">
      <c r="A981" s="55">
        <v>54772</v>
      </c>
      <c r="B981" s="87" t="s">
        <v>1938</v>
      </c>
      <c r="C981" s="52" t="s">
        <v>1939</v>
      </c>
      <c r="D981" s="244">
        <v>0</v>
      </c>
      <c r="E981" s="244">
        <v>0</v>
      </c>
      <c r="F981" s="54" t="str">
        <f>IF(D981&lt;&gt;0,IF(E981/D981&gt;=100,"&gt;&gt;100",E981/D981*100),"-")</f>
        <v>-</v>
      </c>
    </row>
    <row r="982" spans="1:6" ht="24" x14ac:dyDescent="0.2">
      <c r="A982" s="57">
        <v>55312</v>
      </c>
      <c r="B982" s="235" t="s">
        <v>1940</v>
      </c>
      <c r="C982" s="58" t="s">
        <v>1941</v>
      </c>
      <c r="D982" s="245">
        <v>0</v>
      </c>
      <c r="E982" s="245">
        <v>0</v>
      </c>
      <c r="F982" s="59" t="str">
        <f>IF(D982&lt;&gt;0,IF(E982/D982&gt;=100,"&gt;&gt;100",E982/D982*100),"-")</f>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v>0</v>
      </c>
      <c r="E985" s="246">
        <v>0</v>
      </c>
      <c r="F985" s="65" t="str">
        <f t="shared" ref="F985:F992" si="13">IF(D985&lt;&gt;0,IF(E985/D985&gt;=100,"&gt;&gt;100",E985/D985*100),"-")</f>
        <v>-</v>
      </c>
    </row>
    <row r="986" spans="1:6" ht="24" x14ac:dyDescent="0.2">
      <c r="A986" s="55" t="s">
        <v>1949</v>
      </c>
      <c r="B986" s="87" t="s">
        <v>1950</v>
      </c>
      <c r="C986" s="52" t="s">
        <v>1949</v>
      </c>
      <c r="D986" s="247">
        <v>0</v>
      </c>
      <c r="E986" s="247">
        <v>0</v>
      </c>
      <c r="F986" s="54" t="str">
        <f t="shared" si="13"/>
        <v>-</v>
      </c>
    </row>
    <row r="987" spans="1:6" ht="24" x14ac:dyDescent="0.2">
      <c r="A987" s="55" t="s">
        <v>1951</v>
      </c>
      <c r="B987" s="87" t="s">
        <v>1952</v>
      </c>
      <c r="C987" s="52" t="s">
        <v>1951</v>
      </c>
      <c r="D987" s="247">
        <v>0</v>
      </c>
      <c r="E987" s="247">
        <v>0</v>
      </c>
      <c r="F987" s="54" t="str">
        <f t="shared" si="13"/>
        <v>-</v>
      </c>
    </row>
    <row r="988" spans="1:6" ht="24" x14ac:dyDescent="0.2">
      <c r="A988" s="55">
        <v>26454</v>
      </c>
      <c r="B988" s="87" t="s">
        <v>1953</v>
      </c>
      <c r="C988" s="52" t="s">
        <v>1954</v>
      </c>
      <c r="D988" s="247">
        <v>0</v>
      </c>
      <c r="E988" s="247">
        <v>0</v>
      </c>
      <c r="F988" s="54" t="str">
        <f t="shared" si="13"/>
        <v>-</v>
      </c>
    </row>
    <row r="989" spans="1:6" ht="12.75" customHeight="1" x14ac:dyDescent="0.2">
      <c r="A989" s="55" t="s">
        <v>1955</v>
      </c>
      <c r="B989" s="87" t="s">
        <v>1956</v>
      </c>
      <c r="C989" s="52" t="s">
        <v>1955</v>
      </c>
      <c r="D989" s="247">
        <v>0</v>
      </c>
      <c r="E989" s="247">
        <v>0</v>
      </c>
      <c r="F989" s="54" t="str">
        <f t="shared" si="13"/>
        <v>-</v>
      </c>
    </row>
    <row r="990" spans="1:6" ht="36" x14ac:dyDescent="0.2">
      <c r="A990" s="55" t="s">
        <v>1957</v>
      </c>
      <c r="B990" s="87" t="s">
        <v>1958</v>
      </c>
      <c r="C990" s="52" t="s">
        <v>1959</v>
      </c>
      <c r="D990" s="247">
        <v>0</v>
      </c>
      <c r="E990" s="247">
        <v>0</v>
      </c>
      <c r="F990" s="54" t="str">
        <f t="shared" si="13"/>
        <v>-</v>
      </c>
    </row>
    <row r="991" spans="1:6" ht="12.75" customHeight="1" x14ac:dyDescent="0.2">
      <c r="A991" s="55" t="s">
        <v>1960</v>
      </c>
      <c r="B991" s="87" t="s">
        <v>1961</v>
      </c>
      <c r="C991" s="52" t="s">
        <v>1960</v>
      </c>
      <c r="D991" s="247">
        <v>0</v>
      </c>
      <c r="E991" s="247">
        <v>0</v>
      </c>
      <c r="F991" s="54" t="str">
        <f t="shared" si="13"/>
        <v>-</v>
      </c>
    </row>
    <row r="992" spans="1:6" ht="24" x14ac:dyDescent="0.2">
      <c r="A992" s="57">
        <v>26534</v>
      </c>
      <c r="B992" s="235" t="s">
        <v>1962</v>
      </c>
      <c r="C992" s="58" t="s">
        <v>1963</v>
      </c>
      <c r="D992" s="248">
        <v>0</v>
      </c>
      <c r="E992" s="248">
        <v>0</v>
      </c>
      <c r="F992" s="59" t="str">
        <f t="shared" si="13"/>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32" workbookViewId="0">
      <selection activeCell="E245" sqref="E245"/>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D7+D68</f>
        <v>1156724847</v>
      </c>
      <c r="E6" s="231">
        <f>E7+E68</f>
        <v>1188835044.0599999</v>
      </c>
      <c r="F6" s="232">
        <f t="shared" ref="F6:F260" si="0">IF(D6&gt;0,IF(E6/D6&gt;=100,"&gt;&gt;100",E6/D6*100),"-")</f>
        <v>102.77595809783793</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D8+D12+D51+D52+D56+D63</f>
        <v>919890365</v>
      </c>
      <c r="E7" s="106">
        <f>E8+E12+E51+E52+E56+E63</f>
        <v>925174790.68999994</v>
      </c>
      <c r="F7" s="95">
        <f t="shared" si="0"/>
        <v>100.57446255456756</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237338340</v>
      </c>
      <c r="E8" s="106">
        <f>E9+E10-E11</f>
        <v>240027432.85000002</v>
      </c>
      <c r="F8" s="95">
        <f t="shared" si="0"/>
        <v>101.13302083852109</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232416582</v>
      </c>
      <c r="E9" s="249">
        <v>236429816.80000001</v>
      </c>
      <c r="F9" s="95">
        <f t="shared" si="0"/>
        <v>101.72674202738254</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7981031</v>
      </c>
      <c r="E10" s="249">
        <v>8064347.5300000003</v>
      </c>
      <c r="F10" s="95">
        <f t="shared" si="0"/>
        <v>101.04393191806923</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3059273</v>
      </c>
      <c r="E11" s="249">
        <v>4466731.4800000004</v>
      </c>
      <c r="F11" s="95">
        <f t="shared" si="0"/>
        <v>146.00630541962093</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D13+D19+D29+D35+D41+D45</f>
        <v>602268099</v>
      </c>
      <c r="E12" s="106">
        <f>E13+E19+E29+E35+E41+E45</f>
        <v>660325953.5999999</v>
      </c>
      <c r="F12" s="95">
        <f t="shared" si="0"/>
        <v>109.63986880533744</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SUM(D14:D17)-D18</f>
        <v>558877985</v>
      </c>
      <c r="E13" s="106">
        <f>SUM(E14:E17)-E18</f>
        <v>614648849.91999984</v>
      </c>
      <c r="F13" s="95">
        <f t="shared" si="0"/>
        <v>109.97907708245116</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3069042</v>
      </c>
      <c r="E14" s="249">
        <v>3777950.12</v>
      </c>
      <c r="F14" s="95">
        <f t="shared" si="0"/>
        <v>123.09867769812209</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443614913</v>
      </c>
      <c r="E15" s="249">
        <v>518456733.75</v>
      </c>
      <c r="F15" s="95">
        <f t="shared" si="0"/>
        <v>116.870898285153</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456590978</v>
      </c>
      <c r="E16" s="249">
        <v>459094343.69999999</v>
      </c>
      <c r="F16" s="95">
        <f t="shared" si="0"/>
        <v>100.54827314174395</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181002064</v>
      </c>
      <c r="E17" s="249">
        <v>181486701.88</v>
      </c>
      <c r="F17" s="95">
        <f t="shared" si="0"/>
        <v>100.26775268153847</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525399012</v>
      </c>
      <c r="E18" s="249">
        <v>548166879.52999997</v>
      </c>
      <c r="F18" s="95">
        <f t="shared" si="0"/>
        <v>104.33344315653186</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SUM(D20:D27)-D28</f>
        <v>13193362</v>
      </c>
      <c r="E19" s="106">
        <f>SUM(E20:E27)-E28</f>
        <v>15363064.32</v>
      </c>
      <c r="F19" s="95">
        <f t="shared" si="0"/>
        <v>116.44540883513999</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20039496</v>
      </c>
      <c r="E20" s="249">
        <v>20615654.559999999</v>
      </c>
      <c r="F20" s="95">
        <f t="shared" si="0"/>
        <v>102.87511502285287</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2323144</v>
      </c>
      <c r="E21" s="249">
        <v>2397557.64</v>
      </c>
      <c r="F21" s="95">
        <f t="shared" si="0"/>
        <v>103.20314367081851</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8121488</v>
      </c>
      <c r="E22" s="249">
        <v>8520210.0299999993</v>
      </c>
      <c r="F22" s="95">
        <f t="shared" si="0"/>
        <v>104.90947016113303</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v>714360</v>
      </c>
      <c r="E23" s="249">
        <v>762208.24</v>
      </c>
      <c r="F23" s="95">
        <f t="shared" si="0"/>
        <v>106.69805700207178</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386342</v>
      </c>
      <c r="E24" s="249">
        <v>422858.78</v>
      </c>
      <c r="F24" s="95">
        <f t="shared" si="0"/>
        <v>109.45193119049961</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8709241</v>
      </c>
      <c r="E25" s="249">
        <v>9320122.4399999995</v>
      </c>
      <c r="F25" s="95">
        <f t="shared" si="0"/>
        <v>107.01417540288527</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23040578</v>
      </c>
      <c r="E26" s="249">
        <v>26864437.510000002</v>
      </c>
      <c r="F26" s="95">
        <f t="shared" si="0"/>
        <v>116.59619611105244</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v>0</v>
      </c>
      <c r="E27" s="249">
        <v>0</v>
      </c>
      <c r="F27" s="95" t="str">
        <f t="shared" si="0"/>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50141287</v>
      </c>
      <c r="E28" s="249">
        <v>53539984.880000003</v>
      </c>
      <c r="F28" s="95">
        <f t="shared" si="0"/>
        <v>106.77824220985792</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SUM(D30:D33)-D34</f>
        <v>1436359</v>
      </c>
      <c r="E29" s="106">
        <f>SUM(E30:E33)-E34</f>
        <v>1105043.3399999999</v>
      </c>
      <c r="F29" s="95">
        <f t="shared" si="0"/>
        <v>76.933645418728872</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10254325</v>
      </c>
      <c r="E30" s="249">
        <v>10169476.560000001</v>
      </c>
      <c r="F30" s="95">
        <f t="shared" si="0"/>
        <v>99.172559480999496</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v>0</v>
      </c>
      <c r="E31" s="249">
        <v>0</v>
      </c>
      <c r="F31" s="95" t="str">
        <f t="shared" si="0"/>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v>7822844</v>
      </c>
      <c r="E32" s="249">
        <v>7822843.7599999998</v>
      </c>
      <c r="F32" s="95">
        <f t="shared" si="0"/>
        <v>99.999996932062047</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v>0</v>
      </c>
      <c r="E33" s="249">
        <v>0</v>
      </c>
      <c r="F33" s="95" t="str">
        <f t="shared" si="0"/>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16640810</v>
      </c>
      <c r="E34" s="249">
        <v>16887276.98</v>
      </c>
      <c r="F34" s="95">
        <f t="shared" si="0"/>
        <v>101.48109965800944</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SUM(D36:D39)-D40</f>
        <v>5900577</v>
      </c>
      <c r="E35" s="106">
        <f>SUM(E36:E39)-E40</f>
        <v>5503023.4100000039</v>
      </c>
      <c r="F35" s="95">
        <f t="shared" si="0"/>
        <v>93.262462467653648</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17358572</v>
      </c>
      <c r="E36" s="249">
        <v>17999313.280000001</v>
      </c>
      <c r="F36" s="95">
        <f t="shared" si="0"/>
        <v>103.6912096225427</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v>322213</v>
      </c>
      <c r="E37" s="249">
        <v>322212.67</v>
      </c>
      <c r="F37" s="95">
        <f t="shared" si="0"/>
        <v>99.999897583275654</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v>1074308</v>
      </c>
      <c r="E38" s="249">
        <v>1128078.1599999999</v>
      </c>
      <c r="F38" s="95">
        <f t="shared" si="0"/>
        <v>105.00509723468501</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v>427766</v>
      </c>
      <c r="E39" s="249">
        <v>458396.23</v>
      </c>
      <c r="F39" s="95">
        <f t="shared" si="0"/>
        <v>107.16051065302057</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v>13282282</v>
      </c>
      <c r="E40" s="249">
        <v>14404976.93</v>
      </c>
      <c r="F40" s="95">
        <f t="shared" si="0"/>
        <v>108.45257561915942</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SUM(D42:D43)-D44</f>
        <v>0</v>
      </c>
      <c r="E41" s="106">
        <f>SUM(E42:E43)-E44</f>
        <v>0</v>
      </c>
      <c r="F41" s="95" t="str">
        <f t="shared" si="0"/>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v>0</v>
      </c>
      <c r="E42" s="249">
        <v>0</v>
      </c>
      <c r="F42" s="95" t="str">
        <f t="shared" si="0"/>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v>0</v>
      </c>
      <c r="E43" s="249">
        <v>0</v>
      </c>
      <c r="F43" s="95" t="str">
        <f t="shared" si="0"/>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v>0</v>
      </c>
      <c r="E44" s="249">
        <v>0</v>
      </c>
      <c r="F44" s="95" t="str">
        <f t="shared" si="0"/>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SUM(D46:D49)-D50</f>
        <v>22859816</v>
      </c>
      <c r="E45" s="106">
        <f>SUM(E46:E49)-E50</f>
        <v>23705972.609999999</v>
      </c>
      <c r="F45" s="95">
        <f t="shared" si="0"/>
        <v>103.70150227805858</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v>0</v>
      </c>
      <c r="E46" s="249">
        <v>0</v>
      </c>
      <c r="F46" s="95" t="str">
        <f t="shared" si="0"/>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841332</v>
      </c>
      <c r="E47" s="249">
        <v>744632.63</v>
      </c>
      <c r="F47" s="95">
        <f t="shared" si="0"/>
        <v>88.506395810452958</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22774177</v>
      </c>
      <c r="E48" s="249">
        <v>23647957.510000002</v>
      </c>
      <c r="F48" s="95">
        <f t="shared" si="0"/>
        <v>103.83671607540418</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4400</v>
      </c>
      <c r="E49" s="249">
        <v>4400</v>
      </c>
      <c r="F49" s="95">
        <f t="shared" si="0"/>
        <v>100</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760093</v>
      </c>
      <c r="E50" s="249">
        <v>691017.53</v>
      </c>
      <c r="F50" s="95">
        <f t="shared" si="0"/>
        <v>90.912234423945492</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v>482</v>
      </c>
      <c r="E51" s="249">
        <v>3631.8</v>
      </c>
      <c r="F51" s="95">
        <f t="shared" si="0"/>
        <v>753.48547717842337</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SUM(D53:D54)-D55</f>
        <v>11938</v>
      </c>
      <c r="E52" s="106">
        <f>SUM(E53:E54)-E55</f>
        <v>15290.209999999963</v>
      </c>
      <c r="F52" s="95">
        <f t="shared" si="0"/>
        <v>128.08016418160463</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v>0</v>
      </c>
      <c r="E53" s="249">
        <v>0</v>
      </c>
      <c r="F53" s="95" t="str">
        <f t="shared" si="0"/>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4442868</v>
      </c>
      <c r="E54" s="249">
        <v>4632964.99</v>
      </c>
      <c r="F54" s="95">
        <f t="shared" si="0"/>
        <v>104.27869992986514</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4430930</v>
      </c>
      <c r="E55" s="249">
        <v>4617674.78</v>
      </c>
      <c r="F55" s="95">
        <f t="shared" si="0"/>
        <v>104.21457301288895</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SUM(D57:D62)</f>
        <v>80265535</v>
      </c>
      <c r="E56" s="106">
        <f>SUM(E57:E62)</f>
        <v>24796511.23</v>
      </c>
      <c r="F56" s="95">
        <f t="shared" si="0"/>
        <v>30.893099049299305</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73721753</v>
      </c>
      <c r="E57" s="249">
        <v>21948133.629999999</v>
      </c>
      <c r="F57" s="95">
        <f t="shared" si="0"/>
        <v>29.771584012659059</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v>3526315</v>
      </c>
      <c r="E58" s="249">
        <v>44648</v>
      </c>
      <c r="F58" s="95">
        <f t="shared" si="0"/>
        <v>1.2661375968964768</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v>2767592</v>
      </c>
      <c r="E59" s="249">
        <v>2767592.1</v>
      </c>
      <c r="F59" s="95">
        <f t="shared" si="0"/>
        <v>100.00000361324935</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v>0</v>
      </c>
      <c r="E60" s="249">
        <v>0</v>
      </c>
      <c r="F60" s="95" t="str">
        <f t="shared" si="0"/>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v>0</v>
      </c>
      <c r="E61" s="249">
        <v>0</v>
      </c>
      <c r="F61" s="95" t="str">
        <f t="shared" si="0"/>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v>249875</v>
      </c>
      <c r="E62" s="249">
        <v>36137.5</v>
      </c>
      <c r="F62" s="95">
        <f t="shared" si="0"/>
        <v>14.462231115557778</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SUM(D64:D67)</f>
        <v>5971</v>
      </c>
      <c r="E63" s="106">
        <f>SUM(E64:E67)</f>
        <v>5971</v>
      </c>
      <c r="F63" s="95">
        <f t="shared" si="0"/>
        <v>100</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v>0</v>
      </c>
      <c r="E64" s="249">
        <v>0</v>
      </c>
      <c r="F64" s="95" t="str">
        <f t="shared" si="0"/>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v>0</v>
      </c>
      <c r="E65" s="249">
        <v>0</v>
      </c>
      <c r="F65" s="95" t="str">
        <f t="shared" si="0"/>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v>0</v>
      </c>
      <c r="E66" s="249">
        <v>0</v>
      </c>
      <c r="F66" s="95" t="str">
        <f t="shared" si="0"/>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v>5971</v>
      </c>
      <c r="E67" s="249">
        <v>5971</v>
      </c>
      <c r="F67" s="95">
        <f t="shared" si="0"/>
        <v>100</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D69+D78+D87+D118+D134+D146+D164+D170</f>
        <v>236834482</v>
      </c>
      <c r="E68" s="106">
        <f>E69+E78+E87+E118+E134+E146+E164+E170</f>
        <v>263660253.36999997</v>
      </c>
      <c r="F68" s="95">
        <f t="shared" si="0"/>
        <v>111.32680137768114</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+D70+D75+D76+D77</f>
        <v>45964237</v>
      </c>
      <c r="E69" s="106">
        <f>+E70+E75+E76+E77</f>
        <v>73632248.640000001</v>
      </c>
      <c r="F69" s="95">
        <f t="shared" si="0"/>
        <v>160.19465011460977</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SUM(D71:D74)</f>
        <v>40057194</v>
      </c>
      <c r="E70" s="106">
        <f>SUM(E71:E74)</f>
        <v>57147523.990000002</v>
      </c>
      <c r="F70" s="95">
        <f t="shared" si="0"/>
        <v>142.66482068114908</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v>259623</v>
      </c>
      <c r="E71" s="249">
        <v>337678.38</v>
      </c>
      <c r="F71" s="95">
        <f t="shared" si="0"/>
        <v>130.06489409643984</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39797571</v>
      </c>
      <c r="E72" s="249">
        <v>56809845.609999999</v>
      </c>
      <c r="F72" s="95">
        <f t="shared" si="0"/>
        <v>142.7470174247569</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v>0</v>
      </c>
      <c r="E73" s="249">
        <v>0</v>
      </c>
      <c r="F73" s="95" t="str">
        <f t="shared" si="0"/>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v>0</v>
      </c>
      <c r="E74" s="249">
        <v>0</v>
      </c>
      <c r="F74" s="95" t="str">
        <f t="shared" si="0"/>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v>5858646</v>
      </c>
      <c r="E75" s="249">
        <v>16405243.85</v>
      </c>
      <c r="F75" s="95">
        <f t="shared" si="0"/>
        <v>280.01766705139721</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45062</v>
      </c>
      <c r="E76" s="249">
        <v>76635.8</v>
      </c>
      <c r="F76" s="95">
        <f t="shared" si="0"/>
        <v>170.0674626070747</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v>3335</v>
      </c>
      <c r="E77" s="249">
        <v>2845</v>
      </c>
      <c r="F77" s="95">
        <f t="shared" si="0"/>
        <v>85.30734632683658</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1530196</v>
      </c>
      <c r="E78" s="106">
        <f>E79+SUM(E82:E84)-E85+E86</f>
        <v>1359253.1600000001</v>
      </c>
      <c r="F78" s="95">
        <f t="shared" si="0"/>
        <v>88.82869645457184</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SUM(D80:D81)</f>
        <v>0</v>
      </c>
      <c r="E79" s="106">
        <f>SUM(E80:E81)</f>
        <v>0</v>
      </c>
      <c r="F79" s="95" t="str">
        <f t="shared" si="0"/>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v>0</v>
      </c>
      <c r="E80" s="249">
        <v>0</v>
      </c>
      <c r="F80" s="95" t="str">
        <f t="shared" si="0"/>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v>0</v>
      </c>
      <c r="E81" s="249">
        <v>0</v>
      </c>
      <c r="F81" s="95" t="str">
        <f t="shared" si="0"/>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v>0</v>
      </c>
      <c r="E82" s="249">
        <v>0</v>
      </c>
      <c r="F82" s="95" t="str">
        <f t="shared" si="0"/>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v>59118</v>
      </c>
      <c r="E83" s="249">
        <v>2416.02</v>
      </c>
      <c r="F83" s="95">
        <f t="shared" si="0"/>
        <v>4.0867756013396939</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v>605612</v>
      </c>
      <c r="E84" s="249">
        <v>380090.51</v>
      </c>
      <c r="F84" s="95">
        <f t="shared" si="0"/>
        <v>62.761390130974945</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v>0</v>
      </c>
      <c r="E85" s="249">
        <v>0</v>
      </c>
      <c r="F85" s="95" t="str">
        <f t="shared" si="0"/>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865466</v>
      </c>
      <c r="E86" s="249">
        <v>976746.63</v>
      </c>
      <c r="F86" s="95">
        <f t="shared" si="0"/>
        <v>112.85788580949455</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D88+D106-D117</f>
        <v>0</v>
      </c>
      <c r="E87" s="106">
        <f>E88+E106-E117</f>
        <v>1677940.79</v>
      </c>
      <c r="F87" s="95" t="str">
        <f t="shared" si="0"/>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SUM(D89:D105)</f>
        <v>0</v>
      </c>
      <c r="E88" s="106">
        <f>SUM(E89:E105)</f>
        <v>1677940.79</v>
      </c>
      <c r="F88" s="95" t="str">
        <f t="shared" si="0"/>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v>0</v>
      </c>
      <c r="E89" s="249">
        <v>1677940.79</v>
      </c>
      <c r="F89" s="95" t="str">
        <f t="shared" si="0"/>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v>0</v>
      </c>
      <c r="E90" s="249">
        <v>0</v>
      </c>
      <c r="F90" s="95" t="str">
        <f t="shared" si="0"/>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v>0</v>
      </c>
      <c r="E91" s="249">
        <v>0</v>
      </c>
      <c r="F91" s="95" t="str">
        <f t="shared" si="0"/>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v>0</v>
      </c>
      <c r="E92" s="249">
        <v>0</v>
      </c>
      <c r="F92" s="95" t="str">
        <f t="shared" si="0"/>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v>0</v>
      </c>
      <c r="E93" s="249">
        <v>0</v>
      </c>
      <c r="F93" s="95" t="str">
        <f t="shared" si="0"/>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v>0</v>
      </c>
      <c r="E94" s="249">
        <v>0</v>
      </c>
      <c r="F94" s="95" t="str">
        <f t="shared" si="0"/>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v>0</v>
      </c>
      <c r="E95" s="249">
        <v>0</v>
      </c>
      <c r="F95" s="95" t="str">
        <f t="shared" si="0"/>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v>0</v>
      </c>
      <c r="E96" s="249">
        <v>0</v>
      </c>
      <c r="F96" s="95" t="str">
        <f t="shared" si="0"/>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v>0</v>
      </c>
      <c r="E97" s="249">
        <v>0</v>
      </c>
      <c r="F97" s="95" t="str">
        <f t="shared" si="0"/>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v>0</v>
      </c>
      <c r="E98" s="249">
        <v>0</v>
      </c>
      <c r="F98" s="95" t="str">
        <f t="shared" si="0"/>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v>0</v>
      </c>
      <c r="E99" s="249">
        <v>0</v>
      </c>
      <c r="F99" s="95" t="str">
        <f t="shared" si="0"/>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v>0</v>
      </c>
      <c r="E100" s="249">
        <v>0</v>
      </c>
      <c r="F100" s="95" t="str">
        <f t="shared" si="0"/>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v>0</v>
      </c>
      <c r="E101" s="249">
        <v>0</v>
      </c>
      <c r="F101" s="95" t="str">
        <f t="shared" si="0"/>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v>0</v>
      </c>
      <c r="E102" s="249">
        <v>0</v>
      </c>
      <c r="F102" s="95" t="str">
        <f t="shared" si="0"/>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v>0</v>
      </c>
      <c r="E103" s="249">
        <v>0</v>
      </c>
      <c r="F103" s="95" t="str">
        <f t="shared" si="0"/>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v>0</v>
      </c>
      <c r="E104" s="249">
        <v>0</v>
      </c>
      <c r="F104" s="95" t="str">
        <f t="shared" si="0"/>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v>0</v>
      </c>
      <c r="E105" s="249">
        <v>0</v>
      </c>
      <c r="F105" s="95" t="str">
        <f t="shared" si="0"/>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SUM(D107:D116)</f>
        <v>0</v>
      </c>
      <c r="E106" s="106">
        <f>SUM(E107:E116)</f>
        <v>0</v>
      </c>
      <c r="F106" s="95" t="str">
        <f t="shared" si="0"/>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v>0</v>
      </c>
      <c r="E107" s="249">
        <v>0</v>
      </c>
      <c r="F107" s="95" t="str">
        <f t="shared" si="0"/>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v>0</v>
      </c>
      <c r="E108" s="249">
        <v>0</v>
      </c>
      <c r="F108" s="95" t="str">
        <f t="shared" si="0"/>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v>0</v>
      </c>
      <c r="E109" s="249">
        <v>0</v>
      </c>
      <c r="F109" s="95" t="str">
        <f t="shared" si="0"/>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v>0</v>
      </c>
      <c r="E110" s="249">
        <v>0</v>
      </c>
      <c r="F110" s="95" t="str">
        <f t="shared" si="0"/>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v>0</v>
      </c>
      <c r="E111" s="249">
        <v>0</v>
      </c>
      <c r="F111" s="95" t="str">
        <f t="shared" si="0"/>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v>0</v>
      </c>
      <c r="E112" s="249">
        <v>0</v>
      </c>
      <c r="F112" s="95" t="str">
        <f t="shared" si="0"/>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v>0</v>
      </c>
      <c r="E113" s="249">
        <v>0</v>
      </c>
      <c r="F113" s="95" t="str">
        <f t="shared" si="0"/>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v>0</v>
      </c>
      <c r="E114" s="249">
        <v>0</v>
      </c>
      <c r="F114" s="95" t="str">
        <f t="shared" si="0"/>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v>0</v>
      </c>
      <c r="E115" s="249">
        <v>0</v>
      </c>
      <c r="F115" s="95" t="str">
        <f t="shared" si="0"/>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v>0</v>
      </c>
      <c r="E116" s="249">
        <v>0</v>
      </c>
      <c r="F116" s="95" t="str">
        <f t="shared" si="0"/>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v>0</v>
      </c>
      <c r="E117" s="249">
        <v>0</v>
      </c>
      <c r="F117" s="95" t="str">
        <f t="shared" si="0"/>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D119+D126-D133</f>
        <v>0</v>
      </c>
      <c r="E118" s="106">
        <f>E119+E126-E133</f>
        <v>0</v>
      </c>
      <c r="F118" s="95" t="str">
        <f t="shared" si="0"/>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SUM(D120:D125)</f>
        <v>0</v>
      </c>
      <c r="E119" s="106">
        <f>SUM(E120:E125)</f>
        <v>0</v>
      </c>
      <c r="F119" s="95" t="str">
        <f t="shared" si="0"/>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v>0</v>
      </c>
      <c r="E120" s="249">
        <v>0</v>
      </c>
      <c r="F120" s="95" t="str">
        <f t="shared" si="0"/>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v>0</v>
      </c>
      <c r="E121" s="249">
        <v>0</v>
      </c>
      <c r="F121" s="95" t="str">
        <f t="shared" si="0"/>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v>0</v>
      </c>
      <c r="E122" s="249">
        <v>0</v>
      </c>
      <c r="F122" s="95" t="str">
        <f t="shared" si="0"/>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v>0</v>
      </c>
      <c r="E123" s="249">
        <v>0</v>
      </c>
      <c r="F123" s="95" t="str">
        <f t="shared" si="0"/>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v>0</v>
      </c>
      <c r="E124" s="249">
        <v>0</v>
      </c>
      <c r="F124" s="95" t="str">
        <f t="shared" si="0"/>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v>0</v>
      </c>
      <c r="E125" s="249">
        <v>0</v>
      </c>
      <c r="F125" s="95" t="str">
        <f t="shared" si="0"/>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SUM(D127:D132)</f>
        <v>0</v>
      </c>
      <c r="E126" s="106">
        <f>SUM(E127:E132)</f>
        <v>0</v>
      </c>
      <c r="F126" s="95" t="str">
        <f t="shared" si="0"/>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v>0</v>
      </c>
      <c r="E127" s="249">
        <v>0</v>
      </c>
      <c r="F127" s="95" t="str">
        <f t="shared" si="0"/>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v>0</v>
      </c>
      <c r="E128" s="249">
        <v>0</v>
      </c>
      <c r="F128" s="95" t="str">
        <f t="shared" si="0"/>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v>0</v>
      </c>
      <c r="E129" s="249">
        <v>0</v>
      </c>
      <c r="F129" s="95" t="str">
        <f t="shared" si="0"/>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v>0</v>
      </c>
      <c r="E130" s="249">
        <v>0</v>
      </c>
      <c r="F130" s="95" t="str">
        <f t="shared" si="0"/>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v>0</v>
      </c>
      <c r="E131" s="249">
        <v>0</v>
      </c>
      <c r="F131" s="95" t="str">
        <f t="shared" si="0"/>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v>0</v>
      </c>
      <c r="E132" s="249">
        <v>0</v>
      </c>
      <c r="F132" s="95" t="str">
        <f t="shared" si="0"/>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v>0</v>
      </c>
      <c r="E133" s="249">
        <v>0</v>
      </c>
      <c r="F133" s="95" t="str">
        <f t="shared" si="0"/>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D135+D142-D145</f>
        <v>110115700</v>
      </c>
      <c r="E134" s="106">
        <f>E135+E142-E145</f>
        <v>110115700</v>
      </c>
      <c r="F134" s="95">
        <f t="shared" si="0"/>
        <v>100</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SUM(D136:D141)</f>
        <v>110115700</v>
      </c>
      <c r="E135" s="106">
        <f>SUM(E136:E141)</f>
        <v>110115700</v>
      </c>
      <c r="F135" s="95">
        <f t="shared" si="0"/>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v>0</v>
      </c>
      <c r="E136" s="249">
        <v>0</v>
      </c>
      <c r="F136" s="95" t="str">
        <f t="shared" si="0"/>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v>0</v>
      </c>
      <c r="E137" s="249">
        <v>0</v>
      </c>
      <c r="F137" s="95" t="str">
        <f t="shared" si="0"/>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v>0</v>
      </c>
      <c r="E138" s="249">
        <v>0</v>
      </c>
      <c r="F138" s="95" t="str">
        <f t="shared" si="0"/>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v>110115700</v>
      </c>
      <c r="E139" s="249">
        <v>110115700</v>
      </c>
      <c r="F139" s="95">
        <f t="shared" si="0"/>
        <v>100</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v>0</v>
      </c>
      <c r="E140" s="249">
        <v>0</v>
      </c>
      <c r="F140" s="95" t="str">
        <f t="shared" si="0"/>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v>0</v>
      </c>
      <c r="E141" s="249">
        <v>0</v>
      </c>
      <c r="F141" s="95" t="str">
        <f t="shared" si="0"/>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SUM(D143:D144)</f>
        <v>0</v>
      </c>
      <c r="E142" s="106">
        <f>SUM(E143:E144)</f>
        <v>0</v>
      </c>
      <c r="F142" s="95" t="str">
        <f t="shared" si="0"/>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v>0</v>
      </c>
      <c r="E143" s="249">
        <v>0</v>
      </c>
      <c r="F143" s="95" t="str">
        <f t="shared" si="0"/>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v>0</v>
      </c>
      <c r="E144" s="249">
        <v>0</v>
      </c>
      <c r="F144" s="95" t="str">
        <f t="shared" si="0"/>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v>0</v>
      </c>
      <c r="E145" s="249">
        <v>0</v>
      </c>
      <c r="F145" s="95" t="str">
        <f t="shared" si="0"/>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SUM(D147:D149)+SUM(D158:D162)-D163</f>
        <v>73426841</v>
      </c>
      <c r="E146" s="106">
        <f>SUM(E147:E149)+SUM(E158:E162)-E163</f>
        <v>71775731.159999996</v>
      </c>
      <c r="F146" s="95">
        <f t="shared" si="0"/>
        <v>97.751353840756948</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v>2038520</v>
      </c>
      <c r="E147" s="249">
        <v>1684156.18</v>
      </c>
      <c r="F147" s="95">
        <f t="shared" si="0"/>
        <v>82.616613032984702</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v>0</v>
      </c>
      <c r="E148" s="249">
        <v>0</v>
      </c>
      <c r="F148" s="95" t="str">
        <f t="shared" si="0"/>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SUM(D150:D157)</f>
        <v>68741490</v>
      </c>
      <c r="E149" s="106">
        <f>SUM(E150:E157)</f>
        <v>67400969.269999996</v>
      </c>
      <c r="F149" s="95">
        <f t="shared" si="0"/>
        <v>98.049910279803356</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v>0</v>
      </c>
      <c r="E150" s="249">
        <v>0</v>
      </c>
      <c r="F150" s="95" t="str">
        <f t="shared" si="0"/>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v>0</v>
      </c>
      <c r="E151" s="249">
        <v>0</v>
      </c>
      <c r="F151" s="95" t="str">
        <f t="shared" si="0"/>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v>263977</v>
      </c>
      <c r="E152" s="249">
        <v>19590233.699999999</v>
      </c>
      <c r="F152" s="95">
        <f t="shared" si="0"/>
        <v>7421.1896112161285</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v>0</v>
      </c>
      <c r="E153" s="249">
        <v>536215</v>
      </c>
      <c r="F153" s="95" t="str">
        <f t="shared" si="0"/>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v>0</v>
      </c>
      <c r="E154" s="249">
        <v>0</v>
      </c>
      <c r="F154" s="95" t="str">
        <f t="shared" si="0"/>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v>94709</v>
      </c>
      <c r="E155" s="249">
        <v>215799.67</v>
      </c>
      <c r="F155" s="95">
        <f t="shared" si="0"/>
        <v>227.85550475667571</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v>0</v>
      </c>
      <c r="E156" s="249">
        <v>0</v>
      </c>
      <c r="F156" s="95" t="str">
        <f t="shared" si="0"/>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v>68382804</v>
      </c>
      <c r="E157" s="249">
        <v>47058720.899999999</v>
      </c>
      <c r="F157" s="95">
        <f t="shared" si="0"/>
        <v>68.816600296179715</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1525348</v>
      </c>
      <c r="E158" s="249">
        <v>1083412.21</v>
      </c>
      <c r="F158" s="95">
        <f t="shared" si="0"/>
        <v>71.027215428872623</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5653907</v>
      </c>
      <c r="E159" s="249">
        <v>4757205.88</v>
      </c>
      <c r="F159" s="95">
        <f t="shared" si="0"/>
        <v>84.140150872662034</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v>196173</v>
      </c>
      <c r="E160" s="249">
        <v>202274.14</v>
      </c>
      <c r="F160" s="95">
        <f t="shared" si="0"/>
        <v>103.11008140773706</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v>19835</v>
      </c>
      <c r="E161" s="249">
        <v>155874.57999999999</v>
      </c>
      <c r="F161" s="95">
        <f t="shared" si="0"/>
        <v>785.85621376354925</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v>1487437</v>
      </c>
      <c r="E162" s="249">
        <v>1226129.19</v>
      </c>
      <c r="F162" s="95">
        <f t="shared" si="0"/>
        <v>82.432344361475472</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6235869</v>
      </c>
      <c r="E163" s="249">
        <v>4734290.29</v>
      </c>
      <c r="F163" s="95">
        <f t="shared" si="0"/>
        <v>75.920297395599562</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SUM(D165:D168)-D169</f>
        <v>2912874</v>
      </c>
      <c r="E164" s="106">
        <f>SUM(E165:E168)-E169</f>
        <v>1981829.89</v>
      </c>
      <c r="F164" s="95">
        <f t="shared" si="0"/>
        <v>68.036924700484818</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v>797988</v>
      </c>
      <c r="E165" s="249">
        <v>612266</v>
      </c>
      <c r="F165" s="95">
        <f t="shared" si="0"/>
        <v>76.726216434332343</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v>2710620</v>
      </c>
      <c r="E166" s="249">
        <v>1965856.9</v>
      </c>
      <c r="F166" s="95">
        <f t="shared" si="0"/>
        <v>72.524252753982481</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v>0</v>
      </c>
      <c r="E167" s="249">
        <v>0</v>
      </c>
      <c r="F167" s="95" t="str">
        <f t="shared" si="0"/>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v>0</v>
      </c>
      <c r="E168" s="249">
        <v>0</v>
      </c>
      <c r="F168" s="95" t="str">
        <f t="shared" si="0"/>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v>595734</v>
      </c>
      <c r="E169" s="249">
        <v>596293.01</v>
      </c>
      <c r="F169" s="95">
        <f t="shared" si="0"/>
        <v>100.09383550376509</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SUM(D171:D173)</f>
        <v>2884634</v>
      </c>
      <c r="E170" s="106">
        <f>SUM(E171:E173)</f>
        <v>3117549.73</v>
      </c>
      <c r="F170" s="95">
        <f t="shared" si="0"/>
        <v>108.07435986679765</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v>15312</v>
      </c>
      <c r="E171" s="249">
        <v>24600.17</v>
      </c>
      <c r="F171" s="95">
        <f t="shared" si="0"/>
        <v>160.65941745036571</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v>0</v>
      </c>
      <c r="E172" s="249">
        <v>0</v>
      </c>
      <c r="F172" s="95" t="str">
        <f t="shared" si="0"/>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v>2869322</v>
      </c>
      <c r="E173" s="249">
        <v>3092949.56</v>
      </c>
      <c r="F173" s="95">
        <f t="shared" si="0"/>
        <v>107.79374221505986</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D176+D237</f>
        <v>1156724847</v>
      </c>
      <c r="E175" s="106">
        <f>E176+E237</f>
        <v>1188835044.0599999</v>
      </c>
      <c r="F175" s="95">
        <f t="shared" si="0"/>
        <v>102.77595809783793</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D177+D189+D190+D206+D234</f>
        <v>24495882</v>
      </c>
      <c r="E176" s="106">
        <f>E177+E189+E190+E206+E234</f>
        <v>17315392.140000001</v>
      </c>
      <c r="F176" s="95">
        <f t="shared" si="0"/>
        <v>70.686951137338099</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35</v>
      </c>
      <c r="B177" s="88" t="s">
        <v>2270</v>
      </c>
      <c r="C177" s="94" t="s">
        <v>35</v>
      </c>
      <c r="D177" s="106">
        <f>SUM(D178:D180)+SUM(D184:D188)</f>
        <v>15532319</v>
      </c>
      <c r="E177" s="106">
        <f>SUM(E178:E180)+SUM(E184:E188)</f>
        <v>16369640.199999999</v>
      </c>
      <c r="F177" s="95">
        <f t="shared" si="0"/>
        <v>105.39083185195976</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6273692</v>
      </c>
      <c r="E178" s="249">
        <v>7104451.1100000003</v>
      </c>
      <c r="F178" s="95">
        <f t="shared" si="0"/>
        <v>113.24194923818385</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4538612</v>
      </c>
      <c r="E179" s="249">
        <v>5016505.0599999996</v>
      </c>
      <c r="F179" s="95">
        <f t="shared" si="0"/>
        <v>110.52949800511698</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SUM(D181:D183)</f>
        <v>40260</v>
      </c>
      <c r="E180" s="106">
        <f>SUM(E181:E183)</f>
        <v>20283.68</v>
      </c>
      <c r="F180" s="95">
        <f t="shared" si="0"/>
        <v>50.381718827620467</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v>0</v>
      </c>
      <c r="E181" s="249">
        <v>75</v>
      </c>
      <c r="F181" s="95" t="str">
        <f t="shared" si="0"/>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v>0</v>
      </c>
      <c r="E182" s="249">
        <v>0</v>
      </c>
      <c r="F182" s="95" t="str">
        <f t="shared" si="0"/>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40260</v>
      </c>
      <c r="E183" s="249">
        <v>20208.68</v>
      </c>
      <c r="F183" s="95">
        <f t="shared" si="0"/>
        <v>50.195429706905117</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v>256146</v>
      </c>
      <c r="E184" s="249">
        <v>103843</v>
      </c>
      <c r="F184" s="95">
        <f t="shared" si="0"/>
        <v>40.540551091955365</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v>0</v>
      </c>
      <c r="E185" s="249">
        <v>0</v>
      </c>
      <c r="F185" s="95" t="str">
        <f t="shared" si="0"/>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609156</v>
      </c>
      <c r="E186" s="249">
        <v>812109.66</v>
      </c>
      <c r="F186" s="95">
        <f t="shared" si="0"/>
        <v>133.31718968540079</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v>168892</v>
      </c>
      <c r="E187" s="249">
        <v>22674.45</v>
      </c>
      <c r="F187" s="95">
        <f t="shared" si="0"/>
        <v>13.425413873954954</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3645561</v>
      </c>
      <c r="E188" s="249">
        <v>3289773.24</v>
      </c>
      <c r="F188" s="95">
        <f t="shared" si="0"/>
        <v>90.240521006231972</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7888502</v>
      </c>
      <c r="E189" s="249">
        <v>84928.35</v>
      </c>
      <c r="F189" s="95">
        <f t="shared" si="0"/>
        <v>1.0766093486443942</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D191+D198-D205</f>
        <v>0</v>
      </c>
      <c r="E190" s="106">
        <f>E191+E198-E205</f>
        <v>0</v>
      </c>
      <c r="F190" s="95" t="str">
        <f t="shared" si="0"/>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SUM(D192:D197)</f>
        <v>0</v>
      </c>
      <c r="E191" s="106">
        <f>SUM(E192:E197)</f>
        <v>0</v>
      </c>
      <c r="F191" s="95" t="str">
        <f t="shared" si="0"/>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v>0</v>
      </c>
      <c r="E192" s="249">
        <v>0</v>
      </c>
      <c r="F192" s="95" t="str">
        <f t="shared" si="0"/>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v>0</v>
      </c>
      <c r="E193" s="249">
        <v>0</v>
      </c>
      <c r="F193" s="95" t="str">
        <f t="shared" si="0"/>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v>0</v>
      </c>
      <c r="E194" s="249">
        <v>0</v>
      </c>
      <c r="F194" s="95" t="str">
        <f t="shared" si="0"/>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v>0</v>
      </c>
      <c r="E195" s="249">
        <v>0</v>
      </c>
      <c r="F195" s="95" t="str">
        <f t="shared" si="0"/>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v>0</v>
      </c>
      <c r="E196" s="249">
        <v>0</v>
      </c>
      <c r="F196" s="95" t="str">
        <f t="shared" si="0"/>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v>0</v>
      </c>
      <c r="E197" s="249">
        <v>0</v>
      </c>
      <c r="F197" s="95" t="str">
        <f t="shared" si="0"/>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SUM(D199:D204)</f>
        <v>0</v>
      </c>
      <c r="E198" s="106">
        <f>SUM(E199:E204)</f>
        <v>0</v>
      </c>
      <c r="F198" s="95" t="str">
        <f t="shared" si="0"/>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v>0</v>
      </c>
      <c r="E199" s="249">
        <v>0</v>
      </c>
      <c r="F199" s="95" t="str">
        <f t="shared" si="0"/>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v>0</v>
      </c>
      <c r="E200" s="249">
        <v>0</v>
      </c>
      <c r="F200" s="95" t="str">
        <f t="shared" si="0"/>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v>0</v>
      </c>
      <c r="E201" s="249">
        <v>0</v>
      </c>
      <c r="F201" s="95" t="str">
        <f t="shared" si="0"/>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v>0</v>
      </c>
      <c r="E202" s="249">
        <v>0</v>
      </c>
      <c r="F202" s="95" t="str">
        <f t="shared" si="0"/>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v>0</v>
      </c>
      <c r="E203" s="249">
        <v>0</v>
      </c>
      <c r="F203" s="95" t="str">
        <f t="shared" si="0"/>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v>0</v>
      </c>
      <c r="E204" s="249">
        <v>0</v>
      </c>
      <c r="F204" s="95" t="str">
        <f t="shared" si="0"/>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v>0</v>
      </c>
      <c r="E205" s="249">
        <v>0</v>
      </c>
      <c r="F205" s="95" t="str">
        <f t="shared" si="0"/>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D207+D224</f>
        <v>501401</v>
      </c>
      <c r="E206" s="106">
        <f>E207+E224</f>
        <v>331987.83</v>
      </c>
      <c r="F206" s="95">
        <f t="shared" si="0"/>
        <v>66.212039864300237</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SUM(D208:D223)</f>
        <v>501401</v>
      </c>
      <c r="E207" s="106">
        <f>SUM(E208:E223)</f>
        <v>331987.83</v>
      </c>
      <c r="F207" s="95">
        <f t="shared" si="0"/>
        <v>66.212039864300237</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v>0</v>
      </c>
      <c r="E208" s="249">
        <v>0</v>
      </c>
      <c r="F208" s="95" t="str">
        <f t="shared" si="0"/>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v>0</v>
      </c>
      <c r="E209" s="249">
        <v>0</v>
      </c>
      <c r="F209" s="95" t="str">
        <f t="shared" si="0"/>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v>0</v>
      </c>
      <c r="E210" s="249">
        <v>0</v>
      </c>
      <c r="F210" s="95" t="str">
        <f t="shared" si="0"/>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v>0</v>
      </c>
      <c r="E211" s="249">
        <v>0</v>
      </c>
      <c r="F211" s="95" t="str">
        <f t="shared" si="0"/>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v>0</v>
      </c>
      <c r="E212" s="249">
        <v>0</v>
      </c>
      <c r="F212" s="95" t="str">
        <f t="shared" si="0"/>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v>0</v>
      </c>
      <c r="E213" s="249">
        <v>0</v>
      </c>
      <c r="F213" s="95" t="str">
        <f t="shared" si="0"/>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v>0</v>
      </c>
      <c r="E214" s="249">
        <v>0</v>
      </c>
      <c r="F214" s="95" t="str">
        <f t="shared" si="0"/>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v>501401</v>
      </c>
      <c r="E215" s="249">
        <v>331987.83</v>
      </c>
      <c r="F215" s="95">
        <f t="shared" si="0"/>
        <v>66.212039864300237</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v>0</v>
      </c>
      <c r="E216" s="249">
        <v>0</v>
      </c>
      <c r="F216" s="95" t="str">
        <f t="shared" si="0"/>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v>0</v>
      </c>
      <c r="E217" s="249">
        <v>0</v>
      </c>
      <c r="F217" s="95" t="str">
        <f t="shared" si="0"/>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v>0</v>
      </c>
      <c r="E218" s="249">
        <v>0</v>
      </c>
      <c r="F218" s="95" t="str">
        <f t="shared" si="0"/>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v>0</v>
      </c>
      <c r="E219" s="249">
        <v>0</v>
      </c>
      <c r="F219" s="95" t="str">
        <f t="shared" si="0"/>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v>0</v>
      </c>
      <c r="E220" s="249">
        <v>0</v>
      </c>
      <c r="F220" s="95" t="str">
        <f t="shared" si="0"/>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v>0</v>
      </c>
      <c r="E221" s="249">
        <v>0</v>
      </c>
      <c r="F221" s="95" t="str">
        <f t="shared" si="0"/>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v>0</v>
      </c>
      <c r="E222" s="249">
        <v>0</v>
      </c>
      <c r="F222" s="95" t="str">
        <f t="shared" si="0"/>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v>0</v>
      </c>
      <c r="E223" s="249">
        <v>0</v>
      </c>
      <c r="F223" s="95" t="str">
        <f t="shared" si="0"/>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SUM(D225:D233)</f>
        <v>0</v>
      </c>
      <c r="E224" s="106">
        <f>SUM(E225:E233)</f>
        <v>0</v>
      </c>
      <c r="F224" s="95" t="str">
        <f t="shared" si="0"/>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v>0</v>
      </c>
      <c r="E225" s="249">
        <v>0</v>
      </c>
      <c r="F225" s="95" t="str">
        <f t="shared" si="0"/>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v>0</v>
      </c>
      <c r="E226" s="249">
        <v>0</v>
      </c>
      <c r="F226" s="95" t="str">
        <f t="shared" si="0"/>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v>0</v>
      </c>
      <c r="E227" s="249">
        <v>0</v>
      </c>
      <c r="F227" s="95" t="str">
        <f t="shared" si="0"/>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v>0</v>
      </c>
      <c r="E228" s="249">
        <v>0</v>
      </c>
      <c r="F228" s="95" t="str">
        <f t="shared" si="0"/>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v>0</v>
      </c>
      <c r="E229" s="249">
        <v>0</v>
      </c>
      <c r="F229" s="95" t="str">
        <f t="shared" si="0"/>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v>0</v>
      </c>
      <c r="E230" s="249">
        <v>0</v>
      </c>
      <c r="F230" s="95" t="str">
        <f t="shared" si="0"/>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v>0</v>
      </c>
      <c r="E231" s="249">
        <v>0</v>
      </c>
      <c r="F231" s="95" t="str">
        <f t="shared" si="0"/>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v>0</v>
      </c>
      <c r="E232" s="249">
        <v>0</v>
      </c>
      <c r="F232" s="95" t="str">
        <f t="shared" si="0"/>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v>0</v>
      </c>
      <c r="E233" s="249">
        <v>0</v>
      </c>
      <c r="F233" s="95" t="str">
        <f t="shared" si="0"/>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SUM(D235:D236)</f>
        <v>573660</v>
      </c>
      <c r="E234" s="106">
        <f>SUM(E235:E236)</f>
        <v>528835.76</v>
      </c>
      <c r="F234" s="95">
        <f t="shared" si="0"/>
        <v>92.186270613255232</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v>117328</v>
      </c>
      <c r="E235" s="249">
        <v>79182.179999999993</v>
      </c>
      <c r="F235" s="95">
        <f t="shared" si="0"/>
        <v>67.48788013091503</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v>456332</v>
      </c>
      <c r="E236" s="249">
        <v>449653.58</v>
      </c>
      <c r="F236" s="95">
        <f t="shared" si="0"/>
        <v>98.536499741416335</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+D238+D245-D254+SUM(D255:D257)</f>
        <v>1132228965</v>
      </c>
      <c r="E237" s="106">
        <f>+E238+E245-E254+SUM(E255:E257)</f>
        <v>1171519651.9199998</v>
      </c>
      <c r="F237" s="95">
        <f t="shared" si="0"/>
        <v>103.47020683400375</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D239-D242</f>
        <v>1028089189</v>
      </c>
      <c r="E238" s="106">
        <f>E239-E242</f>
        <v>1035024483.34</v>
      </c>
      <c r="F238" s="95">
        <f t="shared" si="0"/>
        <v>100.67458100077347</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SUM(D240:D241)</f>
        <v>1028590590</v>
      </c>
      <c r="E239" s="106">
        <f>SUM(E240:E241)</f>
        <v>1035356471.1700001</v>
      </c>
      <c r="F239" s="95">
        <f t="shared" si="0"/>
        <v>100.65778174871308</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537349012</v>
      </c>
      <c r="E240" s="249">
        <v>535719504.06</v>
      </c>
      <c r="F240" s="95">
        <f t="shared" si="0"/>
        <v>99.69675054692388</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491241578</v>
      </c>
      <c r="E241" s="249">
        <v>499636967.11000001</v>
      </c>
      <c r="F241" s="95">
        <f t="shared" si="0"/>
        <v>101.70901435993677</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SUM(D243:D244)</f>
        <v>501401</v>
      </c>
      <c r="E242" s="106">
        <f>SUM(E243:E244)</f>
        <v>331987.83</v>
      </c>
      <c r="F242" s="95">
        <f t="shared" si="0"/>
        <v>66.212039864300237</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501401</v>
      </c>
      <c r="E243" s="249">
        <v>331987.83</v>
      </c>
      <c r="F243" s="95">
        <f t="shared" si="0"/>
        <v>66.212039864300237</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v>0</v>
      </c>
      <c r="E244" s="249">
        <v>0</v>
      </c>
      <c r="F244" s="95" t="str">
        <f t="shared" si="0"/>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D246-D250</f>
        <v>27529649</v>
      </c>
      <c r="E245" s="106">
        <f>E246-E250</f>
        <v>62282853.979999989</v>
      </c>
      <c r="F245" s="95">
        <f t="shared" si="0"/>
        <v>226.23918663111175</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SUM(D247:D249)</f>
        <v>181575957</v>
      </c>
      <c r="E246" s="106">
        <f>SUM(E247:E249)</f>
        <v>197542285.44</v>
      </c>
      <c r="F246" s="95">
        <f t="shared" si="0"/>
        <v>108.7931952576739</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v>181575957</v>
      </c>
      <c r="E247" s="249">
        <v>197542285.44</v>
      </c>
      <c r="F247" s="95">
        <f t="shared" si="0"/>
        <v>108.7931952576739</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v>0</v>
      </c>
      <c r="E248" s="249">
        <v>0</v>
      </c>
      <c r="F248" s="95" t="str">
        <f t="shared" si="0"/>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v>0</v>
      </c>
      <c r="E249" s="249"/>
      <c r="F249" s="95" t="str">
        <f t="shared" si="0"/>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SUM(D251:D253)</f>
        <v>154046308</v>
      </c>
      <c r="E250" s="106">
        <f>SUM(E251:E253)</f>
        <v>135259431.46000001</v>
      </c>
      <c r="F250" s="95">
        <f t="shared" si="0"/>
        <v>87.804396753215272</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v>0</v>
      </c>
      <c r="E251" s="249">
        <v>0</v>
      </c>
      <c r="F251" s="95" t="str">
        <f t="shared" si="0"/>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v>150982169</v>
      </c>
      <c r="E252" s="249">
        <v>130347938.98999999</v>
      </c>
      <c r="F252" s="95">
        <f t="shared" si="0"/>
        <v>86.333333169958621</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v>3064139</v>
      </c>
      <c r="E253" s="249">
        <v>4911492.47</v>
      </c>
      <c r="F253" s="95">
        <f t="shared" si="0"/>
        <v>160.28948001379831</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v>0</v>
      </c>
      <c r="E254" s="249">
        <v>0</v>
      </c>
      <c r="F254" s="95" t="str">
        <f t="shared" si="0"/>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v>73241082</v>
      </c>
      <c r="E255" s="249">
        <v>71754313.329999998</v>
      </c>
      <c r="F255" s="95">
        <f t="shared" si="0"/>
        <v>97.970034536081812</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v>2912874</v>
      </c>
      <c r="E256" s="249">
        <v>1981829.88</v>
      </c>
      <c r="F256" s="95">
        <f t="shared" si="0"/>
        <v>68.036924357181249</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v>456171</v>
      </c>
      <c r="E257" s="249">
        <v>476171.39</v>
      </c>
      <c r="F257" s="95">
        <f t="shared" si="0"/>
        <v>104.38440628623916</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+D259-D260</f>
        <v>0</v>
      </c>
      <c r="E258" s="106">
        <f>+E259-E260</f>
        <v>0</v>
      </c>
      <c r="F258" s="95" t="str">
        <f t="shared" si="0"/>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D260</f>
        <v>77564206</v>
      </c>
      <c r="E259" s="106">
        <f>E260</f>
        <v>90959170.409999996</v>
      </c>
      <c r="F259" s="95">
        <f t="shared" si="0"/>
        <v>117.26951786240163</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77564206</v>
      </c>
      <c r="E260" s="250">
        <v>90959170.409999996</v>
      </c>
      <c r="F260" s="99">
        <f t="shared" si="0"/>
        <v>117.26951786240163</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v>0</v>
      </c>
      <c r="E262" s="249">
        <v>0</v>
      </c>
      <c r="F262" s="95" t="str">
        <f t="shared" ref="F262:F322" si="1">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v>0</v>
      </c>
      <c r="E263" s="249">
        <v>1677940.79</v>
      </c>
      <c r="F263" s="95" t="str">
        <f t="shared" si="1"/>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10068757</v>
      </c>
      <c r="E264" s="249">
        <v>8214328.2199999997</v>
      </c>
      <c r="F264" s="95">
        <f t="shared" si="1"/>
        <v>81.58234646044194</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69593953</v>
      </c>
      <c r="E265" s="249">
        <v>68295693.230000004</v>
      </c>
      <c r="F265" s="95">
        <f t="shared" si="1"/>
        <v>98.134522161717129</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v>918016</v>
      </c>
      <c r="E266" s="249">
        <v>1085477.03</v>
      </c>
      <c r="F266" s="95">
        <f t="shared" si="1"/>
        <v>118.24162432898773</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v>2590592</v>
      </c>
      <c r="E267" s="249">
        <v>1492645.87</v>
      </c>
      <c r="F267" s="95">
        <f t="shared" si="1"/>
        <v>57.617944855847625</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167092</v>
      </c>
      <c r="E268" s="249">
        <v>644539.6</v>
      </c>
      <c r="F268" s="95">
        <f t="shared" si="1"/>
        <v>385.73935317070834</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v>10574</v>
      </c>
      <c r="E269" s="249">
        <v>77676.509999999995</v>
      </c>
      <c r="F269" s="95">
        <f t="shared" si="1"/>
        <v>734.59911102704746</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v>0</v>
      </c>
      <c r="E270" s="249">
        <v>0</v>
      </c>
      <c r="F270" s="95" t="str">
        <f t="shared" si="1"/>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487343</v>
      </c>
      <c r="E271" s="249">
        <v>117603.05</v>
      </c>
      <c r="F271" s="95">
        <f t="shared" si="1"/>
        <v>24.131474136285945</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v>0</v>
      </c>
      <c r="E272" s="249">
        <v>0</v>
      </c>
      <c r="F272" s="95" t="str">
        <f t="shared" si="1"/>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v>0</v>
      </c>
      <c r="E273" s="249">
        <v>0</v>
      </c>
      <c r="F273" s="95" t="str">
        <f t="shared" si="1"/>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v>0</v>
      </c>
      <c r="E274" s="249">
        <v>0</v>
      </c>
      <c r="F274" s="95" t="str">
        <f t="shared" si="1"/>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v>0</v>
      </c>
      <c r="E275" s="249">
        <v>0</v>
      </c>
      <c r="F275" s="95" t="str">
        <f t="shared" si="1"/>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v>0</v>
      </c>
      <c r="E276" s="249">
        <v>0</v>
      </c>
      <c r="F276" s="95" t="str">
        <f t="shared" si="1"/>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v>0</v>
      </c>
      <c r="E277" s="249">
        <v>0</v>
      </c>
      <c r="F277" s="95" t="str">
        <f t="shared" si="1"/>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v>0</v>
      </c>
      <c r="E278" s="249">
        <v>0</v>
      </c>
      <c r="F278" s="95" t="str">
        <f t="shared" si="1"/>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v>0</v>
      </c>
      <c r="E279" s="249">
        <v>0</v>
      </c>
      <c r="F279" s="95" t="str">
        <f t="shared" si="1"/>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v>0</v>
      </c>
      <c r="E280" s="249">
        <v>0</v>
      </c>
      <c r="F280" s="95" t="str">
        <f t="shared" si="1"/>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v>0</v>
      </c>
      <c r="E281" s="249">
        <v>0</v>
      </c>
      <c r="F281" s="95" t="str">
        <f t="shared" si="1"/>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v>0</v>
      </c>
      <c r="E282" s="249">
        <v>0</v>
      </c>
      <c r="F282" s="95" t="str">
        <f t="shared" si="1"/>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v>0</v>
      </c>
      <c r="E283" s="249">
        <v>0</v>
      </c>
      <c r="F283" s="95" t="str">
        <f t="shared" si="1"/>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v>0</v>
      </c>
      <c r="E284" s="249">
        <v>0</v>
      </c>
      <c r="F284" s="95" t="str">
        <f t="shared" si="1"/>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v>0</v>
      </c>
      <c r="E285" s="249">
        <v>0</v>
      </c>
      <c r="F285" s="95" t="str">
        <f t="shared" si="1"/>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v>0</v>
      </c>
      <c r="E286" s="249">
        <v>0</v>
      </c>
      <c r="F286" s="95" t="str">
        <f t="shared" si="1"/>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1803760</v>
      </c>
      <c r="E287" s="249">
        <v>2650772.52</v>
      </c>
      <c r="F287" s="95">
        <f t="shared" si="1"/>
        <v>146.95816073091763</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13728559</v>
      </c>
      <c r="E288" s="249">
        <v>13718867.68</v>
      </c>
      <c r="F288" s="95">
        <f t="shared" si="1"/>
        <v>99.929407594781068</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7118</v>
      </c>
      <c r="E289" s="249">
        <v>8433.17</v>
      </c>
      <c r="F289" s="95">
        <f t="shared" si="1"/>
        <v>118.47667884237146</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7881384</v>
      </c>
      <c r="E290" s="249">
        <v>76495.179999999993</v>
      </c>
      <c r="F290" s="95">
        <f t="shared" si="1"/>
        <v>0.97058054778196312</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v>0</v>
      </c>
      <c r="E291" s="249">
        <v>0</v>
      </c>
      <c r="F291" s="95" t="str">
        <f t="shared" si="1"/>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v>0</v>
      </c>
      <c r="E292" s="249">
        <v>0</v>
      </c>
      <c r="F292" s="95" t="str">
        <f t="shared" si="1"/>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v>0</v>
      </c>
      <c r="E293" s="249">
        <v>0</v>
      </c>
      <c r="F293" s="95" t="str">
        <f t="shared" si="1"/>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501401</v>
      </c>
      <c r="E294" s="249">
        <v>331987.83</v>
      </c>
      <c r="F294" s="95">
        <f t="shared" si="1"/>
        <v>66.212039864300237</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v>0</v>
      </c>
      <c r="F295" s="95" t="str">
        <f t="shared" si="1"/>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v>0</v>
      </c>
      <c r="E296" s="249">
        <v>0</v>
      </c>
      <c r="F296" s="95" t="str">
        <f t="shared" si="1"/>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v>1213489</v>
      </c>
      <c r="E297" s="249">
        <v>1485769.01</v>
      </c>
      <c r="F297" s="95">
        <f t="shared" si="1"/>
        <v>122.43778147144309</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396767</v>
      </c>
      <c r="E298" s="249">
        <v>471933.78</v>
      </c>
      <c r="F298" s="95">
        <f t="shared" si="1"/>
        <v>118.94481647919308</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v>128581</v>
      </c>
      <c r="E299" s="249">
        <v>240245.76000000001</v>
      </c>
      <c r="F299" s="95">
        <f t="shared" si="1"/>
        <v>186.84390384271396</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1"/>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v>21258</v>
      </c>
      <c r="E301" s="249">
        <v>407530.9</v>
      </c>
      <c r="F301" s="95">
        <f t="shared" si="1"/>
        <v>1917.0707498353561</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184026</v>
      </c>
      <c r="E302" s="249">
        <v>331446.61</v>
      </c>
      <c r="F302" s="95">
        <f t="shared" si="1"/>
        <v>180.10857704889526</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v>0</v>
      </c>
      <c r="E303" s="249">
        <v>0</v>
      </c>
      <c r="F303" s="95" t="str">
        <f t="shared" si="1"/>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v>0</v>
      </c>
      <c r="E304" s="249">
        <v>0</v>
      </c>
      <c r="F304" s="95" t="str">
        <f t="shared" si="1"/>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v>0</v>
      </c>
      <c r="E305" s="249">
        <v>0</v>
      </c>
      <c r="F305" s="95" t="str">
        <f t="shared" si="1"/>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v>0</v>
      </c>
      <c r="E306" s="249">
        <v>0</v>
      </c>
      <c r="F306" s="95" t="str">
        <f t="shared" si="1"/>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v>0</v>
      </c>
      <c r="E307" s="249">
        <v>0</v>
      </c>
      <c r="F307" s="95" t="str">
        <f t="shared" si="1"/>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v>0</v>
      </c>
      <c r="E308" s="249">
        <v>0</v>
      </c>
      <c r="F308" s="95" t="str">
        <f t="shared" si="1"/>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v>0</v>
      </c>
      <c r="E309" s="249">
        <v>0</v>
      </c>
      <c r="F309" s="95" t="str">
        <f t="shared" si="1"/>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v>0</v>
      </c>
      <c r="E310" s="249">
        <v>0</v>
      </c>
      <c r="F310" s="95" t="str">
        <f t="shared" si="1"/>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v>0</v>
      </c>
      <c r="E311" s="249">
        <v>0</v>
      </c>
      <c r="F311" s="95" t="str">
        <f t="shared" si="1"/>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v>0</v>
      </c>
      <c r="E312" s="249">
        <v>0</v>
      </c>
      <c r="F312" s="95" t="str">
        <f t="shared" si="1"/>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v>0</v>
      </c>
      <c r="E313" s="249">
        <v>0</v>
      </c>
      <c r="F313" s="95" t="str">
        <f t="shared" si="1"/>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v>0</v>
      </c>
      <c r="E314" s="249">
        <v>0</v>
      </c>
      <c r="F314" s="95" t="str">
        <f t="shared" si="1"/>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v>0</v>
      </c>
      <c r="E315" s="249">
        <v>0</v>
      </c>
      <c r="F315" s="95" t="str">
        <f t="shared" si="1"/>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v>0</v>
      </c>
      <c r="E316" s="249">
        <v>0</v>
      </c>
      <c r="F316" s="95" t="str">
        <f t="shared" si="1"/>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v>0</v>
      </c>
      <c r="E317" s="249">
        <v>0</v>
      </c>
      <c r="F317" s="95" t="str">
        <f t="shared" si="1"/>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v>0</v>
      </c>
      <c r="E318" s="249">
        <v>0</v>
      </c>
      <c r="F318" s="95" t="str">
        <f t="shared" si="1"/>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v>0</v>
      </c>
      <c r="E319" s="249">
        <v>0</v>
      </c>
      <c r="F319" s="95" t="str">
        <f t="shared" si="1"/>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v>0</v>
      </c>
      <c r="E320" s="249">
        <v>0</v>
      </c>
      <c r="F320" s="95" t="str">
        <f t="shared" si="1"/>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v>0</v>
      </c>
      <c r="E321" s="249">
        <v>0</v>
      </c>
      <c r="F321" s="95" t="str">
        <f t="shared" si="1"/>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v>0</v>
      </c>
      <c r="E322" s="250">
        <v>0</v>
      </c>
      <c r="F322" s="99" t="str">
        <f t="shared" si="1"/>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8" workbookViewId="0">
      <selection activeCell="D141" sqref="D141"/>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2534</v>
      </c>
      <c r="C5" s="184" t="s">
        <v>1971</v>
      </c>
      <c r="D5" s="81">
        <f>D6+D10+D13+SUM(D17:D21)</f>
        <v>42030850</v>
      </c>
      <c r="E5" s="81">
        <f>E6+E10+E13+SUM(E17:E21)</f>
        <v>42953179</v>
      </c>
      <c r="F5" s="82">
        <f t="shared" ref="F5:F141" si="0">IF(D5&gt;0,IF(E5/D5&gt;=100,"&gt;&gt;100",E5/D5*100),"-")</f>
        <v>102.19440958248525</v>
      </c>
      <c r="G5" s="51"/>
      <c r="H5" s="51"/>
      <c r="I5" s="51"/>
      <c r="J5" s="51"/>
      <c r="K5" s="51"/>
      <c r="L5" s="51"/>
      <c r="M5" s="51"/>
      <c r="N5" s="51"/>
      <c r="O5" s="51"/>
      <c r="P5" s="51"/>
      <c r="Q5" s="51"/>
      <c r="R5" s="51"/>
      <c r="S5" s="51"/>
      <c r="T5" s="51"/>
      <c r="U5" s="51"/>
      <c r="V5" s="51"/>
      <c r="W5" s="51"/>
      <c r="X5" s="51"/>
      <c r="Y5" s="51"/>
    </row>
    <row r="6" spans="1:25" ht="24" x14ac:dyDescent="0.2">
      <c r="A6" s="79" t="s">
        <v>1973</v>
      </c>
      <c r="B6" s="234" t="s">
        <v>2535</v>
      </c>
      <c r="C6" s="185" t="s">
        <v>1973</v>
      </c>
      <c r="D6" s="83">
        <f>SUM(D7:D9)</f>
        <v>42030850</v>
      </c>
      <c r="E6" s="83">
        <f>SUM(E7:E9)</f>
        <v>42953179</v>
      </c>
      <c r="F6" s="65">
        <f t="shared" si="0"/>
        <v>102.19440958248525</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v>42030850</v>
      </c>
      <c r="E7" s="251">
        <v>42953179</v>
      </c>
      <c r="F7" s="65">
        <f t="shared" si="0"/>
        <v>102.19440958248525</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v>0</v>
      </c>
      <c r="E8" s="251">
        <v>0</v>
      </c>
      <c r="F8" s="65" t="str">
        <f t="shared" si="0"/>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v>0</v>
      </c>
      <c r="E9" s="251">
        <v>0</v>
      </c>
      <c r="F9" s="65" t="str">
        <f t="shared" si="0"/>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2542</v>
      </c>
      <c r="C10" s="185" t="s">
        <v>1975</v>
      </c>
      <c r="D10" s="83">
        <f>SUM(D11:D12)</f>
        <v>0</v>
      </c>
      <c r="E10" s="83">
        <f>SUM(E11:E12)</f>
        <v>0</v>
      </c>
      <c r="F10" s="65" t="str">
        <f t="shared" si="0"/>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v>0</v>
      </c>
      <c r="E11" s="251">
        <v>0</v>
      </c>
      <c r="F11" s="65" t="str">
        <f t="shared" si="0"/>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v>0</v>
      </c>
      <c r="E12" s="251">
        <v>0</v>
      </c>
      <c r="F12" s="65" t="str">
        <f t="shared" si="0"/>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SUM(D14:D16)</f>
        <v>0</v>
      </c>
      <c r="E13" s="83">
        <f>SUM(E14:E16)</f>
        <v>0</v>
      </c>
      <c r="F13" s="65" t="str">
        <f t="shared" si="0"/>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v>0</v>
      </c>
      <c r="E14" s="251">
        <v>0</v>
      </c>
      <c r="F14" s="65" t="str">
        <f t="shared" si="0"/>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v>0</v>
      </c>
      <c r="E15" s="251">
        <v>0</v>
      </c>
      <c r="F15" s="65" t="str">
        <f t="shared" si="0"/>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v>0</v>
      </c>
      <c r="E16" s="251">
        <v>0</v>
      </c>
      <c r="F16" s="65" t="str">
        <f t="shared" si="0"/>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v>0</v>
      </c>
      <c r="E17" s="251">
        <v>0</v>
      </c>
      <c r="F17" s="65" t="str">
        <f t="shared" si="0"/>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v>0</v>
      </c>
      <c r="E18" s="251">
        <v>0</v>
      </c>
      <c r="F18" s="65" t="str">
        <f t="shared" si="0"/>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v>0</v>
      </c>
      <c r="E19" s="251">
        <v>0</v>
      </c>
      <c r="F19" s="65" t="str">
        <f t="shared" si="0"/>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v>0</v>
      </c>
      <c r="E20" s="251">
        <v>0</v>
      </c>
      <c r="F20" s="65" t="str">
        <f t="shared" si="0"/>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v>0</v>
      </c>
      <c r="E21" s="251">
        <v>0</v>
      </c>
      <c r="F21" s="65" t="str">
        <f t="shared" si="0"/>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2565</v>
      </c>
      <c r="C22" s="185" t="s">
        <v>1979</v>
      </c>
      <c r="D22" s="83">
        <f>SUM(D23:D27)</f>
        <v>1856</v>
      </c>
      <c r="E22" s="83">
        <f>SUM(E23:E27)</f>
        <v>18450.75</v>
      </c>
      <c r="F22" s="65">
        <f t="shared" si="0"/>
        <v>994.11368534482756</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v>0</v>
      </c>
      <c r="E23" s="251">
        <v>0</v>
      </c>
      <c r="F23" s="65" t="str">
        <f t="shared" si="0"/>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v>1856</v>
      </c>
      <c r="E24" s="251">
        <v>18450.75</v>
      </c>
      <c r="F24" s="65">
        <f t="shared" si="0"/>
        <v>994.11368534482756</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v>0</v>
      </c>
      <c r="E25" s="251">
        <v>0</v>
      </c>
      <c r="F25" s="65" t="str">
        <f t="shared" si="0"/>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v>0</v>
      </c>
      <c r="E26" s="251">
        <v>0</v>
      </c>
      <c r="F26" s="65" t="str">
        <f t="shared" si="0"/>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v>0</v>
      </c>
      <c r="E27" s="251">
        <v>0</v>
      </c>
      <c r="F27" s="65" t="str">
        <f t="shared" si="0"/>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2576</v>
      </c>
      <c r="C28" s="185" t="s">
        <v>2034</v>
      </c>
      <c r="D28" s="83">
        <f>SUM(D29:D34)</f>
        <v>7643789</v>
      </c>
      <c r="E28" s="83">
        <f>SUM(E29:E34)</f>
        <v>7206253.0899999999</v>
      </c>
      <c r="F28" s="65">
        <f t="shared" si="0"/>
        <v>94.275928992807096</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v>0</v>
      </c>
      <c r="E29" s="251">
        <v>0</v>
      </c>
      <c r="F29" s="65" t="str">
        <f t="shared" si="0"/>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v>7643789</v>
      </c>
      <c r="E30" s="251">
        <v>7206253.0899999999</v>
      </c>
      <c r="F30" s="65">
        <f t="shared" si="0"/>
        <v>94.275928992807096</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v>0</v>
      </c>
      <c r="E31" s="251">
        <v>0</v>
      </c>
      <c r="F31" s="65" t="str">
        <f t="shared" si="0"/>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v>0</v>
      </c>
      <c r="E32" s="251">
        <v>0</v>
      </c>
      <c r="F32" s="65" t="str">
        <f t="shared" si="0"/>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v>0</v>
      </c>
      <c r="E33" s="251">
        <v>0</v>
      </c>
      <c r="F33" s="65" t="str">
        <f t="shared" si="0"/>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v>0</v>
      </c>
      <c r="E34" s="251">
        <v>0</v>
      </c>
      <c r="F34" s="65" t="str">
        <f t="shared" si="0"/>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2589</v>
      </c>
      <c r="C35" s="185" t="s">
        <v>2036</v>
      </c>
      <c r="D35" s="83">
        <f>D36+D39+D43+D50+D54+D60+D61+D66+D74</f>
        <v>38585112</v>
      </c>
      <c r="E35" s="83">
        <f>E36+E39+E43+E50+E54+E60+E61+E66+E74</f>
        <v>17608525.800000001</v>
      </c>
      <c r="F35" s="65">
        <f t="shared" si="0"/>
        <v>45.635544092757854</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2590</v>
      </c>
      <c r="C36" s="185" t="s">
        <v>2038</v>
      </c>
      <c r="D36" s="83">
        <f>SUM(D37:D38)</f>
        <v>5621262</v>
      </c>
      <c r="E36" s="83">
        <f>SUM(E37:E38)</f>
        <v>2932768.31</v>
      </c>
      <c r="F36" s="65">
        <f t="shared" si="0"/>
        <v>52.17277383619551</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v>5621262</v>
      </c>
      <c r="E37" s="251">
        <v>2932768.31</v>
      </c>
      <c r="F37" s="65">
        <f t="shared" si="0"/>
        <v>52.17277383619551</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v>0</v>
      </c>
      <c r="E38" s="251">
        <v>0</v>
      </c>
      <c r="F38" s="65" t="str">
        <f t="shared" si="0"/>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2595</v>
      </c>
      <c r="C39" s="185" t="s">
        <v>2040</v>
      </c>
      <c r="D39" s="83">
        <f>SUM(D40:D42)</f>
        <v>1000082</v>
      </c>
      <c r="E39" s="83">
        <f>SUM(E40:E42)</f>
        <v>1115770.31</v>
      </c>
      <c r="F39" s="65">
        <f t="shared" si="0"/>
        <v>111.56788243364045</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v>1000082</v>
      </c>
      <c r="E40" s="251">
        <v>1115770.31</v>
      </c>
      <c r="F40" s="65">
        <f t="shared" si="0"/>
        <v>111.56788243364045</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v>0</v>
      </c>
      <c r="E41" s="251">
        <v>0</v>
      </c>
      <c r="F41" s="65" t="str">
        <f t="shared" si="0"/>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v>0</v>
      </c>
      <c r="E42" s="251">
        <v>0</v>
      </c>
      <c r="F42" s="65" t="str">
        <f t="shared" si="0"/>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SUM(D44:D49)</f>
        <v>0</v>
      </c>
      <c r="E43" s="83">
        <f>SUM(E44:E49)</f>
        <v>0</v>
      </c>
      <c r="F43" s="65" t="str">
        <f t="shared" si="0"/>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v>0</v>
      </c>
      <c r="E44" s="251">
        <v>0</v>
      </c>
      <c r="F44" s="65" t="str">
        <f t="shared" si="0"/>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v>0</v>
      </c>
      <c r="E45" s="251">
        <v>0</v>
      </c>
      <c r="F45" s="65" t="str">
        <f t="shared" si="0"/>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v>0</v>
      </c>
      <c r="E46" s="251">
        <v>0</v>
      </c>
      <c r="F46" s="65" t="str">
        <f t="shared" si="0"/>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v>0</v>
      </c>
      <c r="E47" s="251">
        <v>0</v>
      </c>
      <c r="F47" s="65" t="str">
        <f t="shared" si="0"/>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v>0</v>
      </c>
      <c r="E48" s="251">
        <v>0</v>
      </c>
      <c r="F48" s="65" t="str">
        <f t="shared" si="0"/>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v>0</v>
      </c>
      <c r="E49" s="251">
        <v>0</v>
      </c>
      <c r="F49" s="65" t="str">
        <f t="shared" si="0"/>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SUM(D51:D53)</f>
        <v>0</v>
      </c>
      <c r="E50" s="83">
        <f>SUM(E51:E53)</f>
        <v>0</v>
      </c>
      <c r="F50" s="65" t="str">
        <f t="shared" si="0"/>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v>0</v>
      </c>
      <c r="E51" s="251">
        <v>0</v>
      </c>
      <c r="F51" s="65" t="str">
        <f t="shared" si="0"/>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v>0</v>
      </c>
      <c r="E52" s="251">
        <v>0</v>
      </c>
      <c r="F52" s="65" t="str">
        <f t="shared" si="0"/>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v>0</v>
      </c>
      <c r="E53" s="251">
        <v>0</v>
      </c>
      <c r="F53" s="65" t="str">
        <f t="shared" si="0"/>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SUM(D55:D59)</f>
        <v>28810853</v>
      </c>
      <c r="E54" s="83">
        <f>SUM(E55:E59)</f>
        <v>11511861.4</v>
      </c>
      <c r="F54" s="65">
        <f t="shared" si="0"/>
        <v>39.956683684443497</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v>28722282</v>
      </c>
      <c r="E55" s="251">
        <v>11511861.4</v>
      </c>
      <c r="F55" s="65">
        <f t="shared" si="0"/>
        <v>40.079898247639242</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v>88571</v>
      </c>
      <c r="E56" s="251">
        <v>0</v>
      </c>
      <c r="F56" s="65">
        <f t="shared" si="0"/>
        <v>0</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v>0</v>
      </c>
      <c r="E57" s="251">
        <v>0</v>
      </c>
      <c r="F57" s="65" t="str">
        <f t="shared" si="0"/>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v>0</v>
      </c>
      <c r="E58" s="251">
        <v>0</v>
      </c>
      <c r="F58" s="65" t="str">
        <f t="shared" si="0"/>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v>0</v>
      </c>
      <c r="E59" s="251">
        <v>0</v>
      </c>
      <c r="F59" s="65" t="str">
        <f t="shared" si="0"/>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v>0</v>
      </c>
      <c r="E60" s="251">
        <v>0</v>
      </c>
      <c r="F60" s="65" t="str">
        <f t="shared" si="0"/>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SUM(D62:D65)</f>
        <v>3152915</v>
      </c>
      <c r="E61" s="83">
        <f>SUM(E62:E65)</f>
        <v>2048125.78</v>
      </c>
      <c r="F61" s="65">
        <f t="shared" si="0"/>
        <v>64.959752483019685</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v>0</v>
      </c>
      <c r="E62" s="251">
        <v>0</v>
      </c>
      <c r="F62" s="65" t="str">
        <f t="shared" si="0"/>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v>0</v>
      </c>
      <c r="E63" s="251">
        <v>0</v>
      </c>
      <c r="F63" s="65" t="str">
        <f t="shared" si="0"/>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v>3152915</v>
      </c>
      <c r="E64" s="251">
        <v>2048125.78</v>
      </c>
      <c r="F64" s="65">
        <f t="shared" si="0"/>
        <v>64.959752483019685</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v>0</v>
      </c>
      <c r="E65" s="251">
        <v>0</v>
      </c>
      <c r="F65" s="65" t="str">
        <f t="shared" si="0"/>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SUM(D67:D73)</f>
        <v>0</v>
      </c>
      <c r="E66" s="83">
        <f>SUM(E67:E73)</f>
        <v>0</v>
      </c>
      <c r="F66" s="65" t="str">
        <f t="shared" si="0"/>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v>0</v>
      </c>
      <c r="E67" s="251">
        <v>0</v>
      </c>
      <c r="F67" s="65" t="str">
        <f t="shared" si="0"/>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v>0</v>
      </c>
      <c r="E68" s="251">
        <v>0</v>
      </c>
      <c r="F68" s="65" t="str">
        <f t="shared" si="0"/>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v>0</v>
      </c>
      <c r="E69" s="251">
        <v>0</v>
      </c>
      <c r="F69" s="65" t="str">
        <f t="shared" si="0"/>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v>0</v>
      </c>
      <c r="E70" s="251">
        <v>0</v>
      </c>
      <c r="F70" s="65" t="str">
        <f t="shared" si="0"/>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v>0</v>
      </c>
      <c r="E71" s="251">
        <v>0</v>
      </c>
      <c r="F71" s="65" t="str">
        <f t="shared" si="0"/>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v>0</v>
      </c>
      <c r="E72" s="251">
        <v>0</v>
      </c>
      <c r="F72" s="65" t="str">
        <f t="shared" si="0"/>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v>0</v>
      </c>
      <c r="E73" s="251">
        <v>0</v>
      </c>
      <c r="F73" s="65" t="str">
        <f t="shared" si="0"/>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2664</v>
      </c>
      <c r="C74" s="185" t="s">
        <v>2042</v>
      </c>
      <c r="D74" s="251">
        <v>0</v>
      </c>
      <c r="E74" s="251">
        <v>0</v>
      </c>
      <c r="F74" s="65" t="str">
        <f t="shared" si="0"/>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2665</v>
      </c>
      <c r="C75" s="185" t="s">
        <v>2044</v>
      </c>
      <c r="D75" s="83">
        <f>SUM(D76:D81)</f>
        <v>2788360</v>
      </c>
      <c r="E75" s="83">
        <f>SUM(E76:E81)</f>
        <v>2683779.1799999997</v>
      </c>
      <c r="F75" s="65">
        <f t="shared" si="0"/>
        <v>96.249378846346943</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2666</v>
      </c>
      <c r="C76" s="185" t="s">
        <v>2046</v>
      </c>
      <c r="D76" s="251">
        <v>116981</v>
      </c>
      <c r="E76" s="251">
        <v>748628.24</v>
      </c>
      <c r="F76" s="65">
        <f t="shared" si="0"/>
        <v>639.95712124191107</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2667</v>
      </c>
      <c r="C77" s="185" t="s">
        <v>2048</v>
      </c>
      <c r="D77" s="251">
        <v>1254032</v>
      </c>
      <c r="E77" s="251">
        <v>1194074.6399999999</v>
      </c>
      <c r="F77" s="65">
        <f t="shared" si="0"/>
        <v>95.218833331206852</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2668</v>
      </c>
      <c r="C78" s="185" t="s">
        <v>2050</v>
      </c>
      <c r="D78" s="251">
        <v>1417347</v>
      </c>
      <c r="E78" s="251">
        <v>741076.3</v>
      </c>
      <c r="F78" s="65">
        <f t="shared" si="0"/>
        <v>52.286158576551834</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2669</v>
      </c>
      <c r="C79" s="185" t="s">
        <v>2052</v>
      </c>
      <c r="D79" s="251">
        <v>0</v>
      </c>
      <c r="E79" s="251">
        <v>0</v>
      </c>
      <c r="F79" s="65" t="str">
        <f t="shared" si="0"/>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2670</v>
      </c>
      <c r="C80" s="185" t="s">
        <v>2054</v>
      </c>
      <c r="D80" s="251">
        <v>0</v>
      </c>
      <c r="E80" s="251">
        <v>0</v>
      </c>
      <c r="F80" s="65" t="str">
        <f t="shared" si="0"/>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2671</v>
      </c>
      <c r="C81" s="185" t="s">
        <v>2056</v>
      </c>
      <c r="D81" s="251">
        <v>0</v>
      </c>
      <c r="E81" s="251">
        <v>0</v>
      </c>
      <c r="F81" s="65" t="str">
        <f t="shared" si="0"/>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2672</v>
      </c>
      <c r="C82" s="185" t="s">
        <v>2058</v>
      </c>
      <c r="D82" s="83">
        <f>SUM(D83:D88)</f>
        <v>8525035</v>
      </c>
      <c r="E82" s="83">
        <f>SUM(E83:E88)</f>
        <v>7050625.9699999997</v>
      </c>
      <c r="F82" s="65">
        <f t="shared" si="0"/>
        <v>82.704950419558386</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2673</v>
      </c>
      <c r="C83" s="185" t="s">
        <v>2060</v>
      </c>
      <c r="D83" s="251">
        <v>0</v>
      </c>
      <c r="E83" s="251">
        <v>99073.74</v>
      </c>
      <c r="F83" s="65" t="str">
        <f t="shared" si="0"/>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2674</v>
      </c>
      <c r="C84" s="185" t="s">
        <v>2062</v>
      </c>
      <c r="D84" s="251">
        <v>6453523</v>
      </c>
      <c r="E84" s="251">
        <v>1509146.22</v>
      </c>
      <c r="F84" s="65">
        <f t="shared" si="0"/>
        <v>23.384842976464174</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2675</v>
      </c>
      <c r="C85" s="185" t="s">
        <v>2064</v>
      </c>
      <c r="D85" s="251">
        <v>0</v>
      </c>
      <c r="E85" s="251">
        <v>0</v>
      </c>
      <c r="F85" s="65" t="str">
        <f t="shared" si="0"/>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2676</v>
      </c>
      <c r="C86" s="185" t="s">
        <v>2066</v>
      </c>
      <c r="D86" s="251">
        <v>2071512</v>
      </c>
      <c r="E86" s="251">
        <v>5442406.0099999998</v>
      </c>
      <c r="F86" s="65">
        <f t="shared" si="0"/>
        <v>262.72626033544577</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v>0</v>
      </c>
      <c r="E87" s="251">
        <v>0</v>
      </c>
      <c r="F87" s="65" t="str">
        <f t="shared" si="0"/>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v>0</v>
      </c>
      <c r="E88" s="251">
        <v>0</v>
      </c>
      <c r="F88" s="65" t="str">
        <f t="shared" si="0"/>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D90+D94+D99+D104+D105+D106</f>
        <v>1529064</v>
      </c>
      <c r="E89" s="83">
        <f>E90+E94+E99+E104+E105+E106</f>
        <v>103125</v>
      </c>
      <c r="F89" s="65">
        <f t="shared" si="0"/>
        <v>6.7443220166062368</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SUM(D91:D93)</f>
        <v>27000</v>
      </c>
      <c r="E90" s="83">
        <f>SUM(E91:E93)</f>
        <v>100000</v>
      </c>
      <c r="F90" s="65">
        <f t="shared" si="0"/>
        <v>370.37037037037038</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1602</v>
      </c>
      <c r="C91" s="185" t="s">
        <v>2685</v>
      </c>
      <c r="D91" s="251">
        <v>0</v>
      </c>
      <c r="E91" s="251">
        <v>0</v>
      </c>
      <c r="F91" s="65" t="str">
        <f t="shared" si="0"/>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v>27000</v>
      </c>
      <c r="E92" s="251">
        <v>100000</v>
      </c>
      <c r="F92" s="65">
        <f t="shared" si="0"/>
        <v>370.37037037037038</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v>0</v>
      </c>
      <c r="E93" s="251">
        <v>0</v>
      </c>
      <c r="F93" s="65" t="str">
        <f t="shared" si="0"/>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SUM(D95:D98)</f>
        <v>0</v>
      </c>
      <c r="E94" s="83">
        <f>SUM(E95:E98)</f>
        <v>0</v>
      </c>
      <c r="F94" s="65" t="str">
        <f t="shared" si="0"/>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v>0</v>
      </c>
      <c r="E95" s="251">
        <v>0</v>
      </c>
      <c r="F95" s="65" t="str">
        <f t="shared" si="0"/>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v>0</v>
      </c>
      <c r="E96" s="251">
        <v>0</v>
      </c>
      <c r="F96" s="65" t="str">
        <f t="shared" si="0"/>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v>0</v>
      </c>
      <c r="E97" s="251">
        <v>0</v>
      </c>
      <c r="F97" s="65" t="str">
        <f t="shared" si="0"/>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v>0</v>
      </c>
      <c r="E98" s="251">
        <v>0</v>
      </c>
      <c r="F98" s="65" t="str">
        <f t="shared" si="0"/>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SUM(D100:D103)</f>
        <v>6865</v>
      </c>
      <c r="E99" s="83">
        <f>SUM(E100:E103)</f>
        <v>3125</v>
      </c>
      <c r="F99" s="65">
        <f t="shared" si="0"/>
        <v>45.52075746540423</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v>0</v>
      </c>
      <c r="E100" s="251">
        <v>3125</v>
      </c>
      <c r="F100" s="65" t="str">
        <f t="shared" si="0"/>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v>6865</v>
      </c>
      <c r="E101" s="251">
        <v>0</v>
      </c>
      <c r="F101" s="65">
        <f t="shared" si="0"/>
        <v>0</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v>0</v>
      </c>
      <c r="E102" s="251">
        <v>0</v>
      </c>
      <c r="F102" s="65" t="str">
        <f t="shared" si="0"/>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v>0</v>
      </c>
      <c r="E103" s="251">
        <v>0</v>
      </c>
      <c r="F103" s="65" t="str">
        <f t="shared" si="0"/>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v>0</v>
      </c>
      <c r="E104" s="251">
        <v>0</v>
      </c>
      <c r="F104" s="65" t="str">
        <f t="shared" si="0"/>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v>0</v>
      </c>
      <c r="E105" s="251">
        <v>0</v>
      </c>
      <c r="F105" s="65" t="str">
        <f t="shared" si="0"/>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v>1495199</v>
      </c>
      <c r="E106" s="251">
        <v>0</v>
      </c>
      <c r="F106" s="65">
        <f t="shared" si="0"/>
        <v>0</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SUM(D108:D113)</f>
        <v>42222886</v>
      </c>
      <c r="E107" s="83">
        <f>SUM(E108:E113)</f>
        <v>29142881.400000002</v>
      </c>
      <c r="F107" s="65">
        <f t="shared" si="0"/>
        <v>69.021528751019062</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v>29123551</v>
      </c>
      <c r="E108" s="251">
        <v>16087974.32</v>
      </c>
      <c r="F108" s="65">
        <f t="shared" si="0"/>
        <v>55.240428339250244</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v>12247590</v>
      </c>
      <c r="E109" s="251">
        <v>11829151.92</v>
      </c>
      <c r="F109" s="65">
        <f t="shared" si="0"/>
        <v>96.583506796030889</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v>0</v>
      </c>
      <c r="E110" s="251">
        <v>0</v>
      </c>
      <c r="F110" s="65" t="str">
        <f t="shared" si="0"/>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v>851745</v>
      </c>
      <c r="E111" s="251">
        <v>1225755.1599999999</v>
      </c>
      <c r="F111" s="65">
        <f t="shared" si="0"/>
        <v>143.91104849456116</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v>0</v>
      </c>
      <c r="E112" s="251">
        <v>0</v>
      </c>
      <c r="F112" s="65" t="str">
        <f t="shared" si="0"/>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v>0</v>
      </c>
      <c r="E113" s="251">
        <v>0</v>
      </c>
      <c r="F113" s="65" t="str">
        <f t="shared" si="0"/>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D115+D118+D121+D122+SUM(D125:D128)</f>
        <v>138548532</v>
      </c>
      <c r="E114" s="83">
        <f>E115+E118+E121+E122+SUM(E125:E128)</f>
        <v>118909560.27</v>
      </c>
      <c r="F114" s="65">
        <f t="shared" si="0"/>
        <v>85.825204030310474</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SUM(D116:D117)</f>
        <v>80442970</v>
      </c>
      <c r="E115" s="83">
        <f>SUM(E116:E117)</f>
        <v>88449489.200000003</v>
      </c>
      <c r="F115" s="65">
        <f t="shared" si="0"/>
        <v>109.95303778565113</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v>16607515</v>
      </c>
      <c r="E116" s="251">
        <v>19620274.059999999</v>
      </c>
      <c r="F116" s="65">
        <f t="shared" si="0"/>
        <v>118.14093836434891</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63835455</v>
      </c>
      <c r="E117" s="251">
        <v>68829215.140000001</v>
      </c>
      <c r="F117" s="65">
        <f t="shared" si="0"/>
        <v>107.82286292155354</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SUM(D119:D120)</f>
        <v>15281231</v>
      </c>
      <c r="E118" s="83">
        <f>SUM(E119:E120)</f>
        <v>3852844.58</v>
      </c>
      <c r="F118" s="65">
        <f t="shared" si="0"/>
        <v>25.212920215655398</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v>0</v>
      </c>
      <c r="E119" s="251">
        <v>996200.6</v>
      </c>
      <c r="F119" s="65" t="str">
        <f t="shared" si="0"/>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v>15281231</v>
      </c>
      <c r="E120" s="251">
        <v>2856643.98</v>
      </c>
      <c r="F120" s="65">
        <f t="shared" si="0"/>
        <v>18.693807979213194</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v>0</v>
      </c>
      <c r="E121" s="251">
        <v>0</v>
      </c>
      <c r="F121" s="65" t="str">
        <f t="shared" si="0"/>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SUM(D123:D124)</f>
        <v>40294220</v>
      </c>
      <c r="E122" s="83">
        <f>SUM(E123:E124)</f>
        <v>23896169.170000002</v>
      </c>
      <c r="F122" s="65">
        <f t="shared" si="0"/>
        <v>59.30421080244264</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v>38733970</v>
      </c>
      <c r="E123" s="251">
        <v>22137827.420000002</v>
      </c>
      <c r="F123" s="65">
        <f t="shared" si="0"/>
        <v>57.153520333701927</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v>1560250</v>
      </c>
      <c r="E124" s="251">
        <v>1758341.75</v>
      </c>
      <c r="F124" s="65">
        <f t="shared" si="0"/>
        <v>112.69615446242589</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v>116390</v>
      </c>
      <c r="E125" s="251">
        <v>95743</v>
      </c>
      <c r="F125" s="65">
        <f t="shared" si="0"/>
        <v>82.260503479680381</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2413721</v>
      </c>
      <c r="E126" s="251">
        <v>2615314.3199999998</v>
      </c>
      <c r="F126" s="65">
        <f t="shared" si="0"/>
        <v>108.35197274250005</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v>0</v>
      </c>
      <c r="E127" s="251">
        <v>0</v>
      </c>
      <c r="F127" s="65" t="str">
        <f t="shared" si="0"/>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v>0</v>
      </c>
      <c r="E128" s="251">
        <v>0</v>
      </c>
      <c r="F128" s="65" t="str">
        <f t="shared" si="0"/>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D130+D133+SUM(D134:D140)</f>
        <v>8436418</v>
      </c>
      <c r="E129" s="83">
        <f>E130+E133+SUM(E134:E140)</f>
        <v>7407393.54</v>
      </c>
      <c r="F129" s="65">
        <f t="shared" si="0"/>
        <v>87.802590388480041</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SUM(D131:D132)</f>
        <v>8150</v>
      </c>
      <c r="E130" s="83">
        <f>SUM(E131:E132)</f>
        <v>21800</v>
      </c>
      <c r="F130" s="65">
        <f t="shared" si="0"/>
        <v>267.48466257668713</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v>0</v>
      </c>
      <c r="E131" s="251">
        <v>21800</v>
      </c>
      <c r="F131" s="65" t="str">
        <f t="shared" si="0"/>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v>8150</v>
      </c>
      <c r="E132" s="251">
        <v>0</v>
      </c>
      <c r="F132" s="65">
        <f t="shared" si="0"/>
        <v>0</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v>1008248</v>
      </c>
      <c r="E133" s="251">
        <v>817565.95</v>
      </c>
      <c r="F133" s="65">
        <f t="shared" si="0"/>
        <v>81.087782966095631</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v>0</v>
      </c>
      <c r="E134" s="251">
        <v>0</v>
      </c>
      <c r="F134" s="65" t="str">
        <f t="shared" si="0"/>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v>5660944</v>
      </c>
      <c r="E135" s="251">
        <v>3020569.97</v>
      </c>
      <c r="F135" s="65">
        <f t="shared" si="0"/>
        <v>53.35806130567623</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v>0</v>
      </c>
      <c r="E136" s="251">
        <v>0</v>
      </c>
      <c r="F136" s="65" t="str">
        <f t="shared" si="0"/>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1629</v>
      </c>
      <c r="C137" s="185" t="s">
        <v>2776</v>
      </c>
      <c r="D137" s="251">
        <v>542029</v>
      </c>
      <c r="E137" s="251">
        <v>601977.56000000006</v>
      </c>
      <c r="F137" s="65">
        <f t="shared" si="0"/>
        <v>111.0600281534752</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v>1217047</v>
      </c>
      <c r="E138" s="251">
        <v>2837176.82</v>
      </c>
      <c r="F138" s="65">
        <f t="shared" si="0"/>
        <v>233.11974147259718</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v>0</v>
      </c>
      <c r="E139" s="251">
        <v>0</v>
      </c>
      <c r="F139" s="65" t="str">
        <f t="shared" si="0"/>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v>0</v>
      </c>
      <c r="E140" s="251">
        <v>108303.24</v>
      </c>
      <c r="F140" s="65" t="str">
        <f t="shared" si="0"/>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D5+D22+D28+D35+D75+D82+D89+D107+D114+D129</f>
        <v>290311902</v>
      </c>
      <c r="E141" s="108">
        <f>E5+E22+E28+E35+E75+E82+E89+E107+E114+E129</f>
        <v>233083773.99999997</v>
      </c>
      <c r="F141" s="84">
        <f t="shared" si="0"/>
        <v>80.287364174273492</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22" workbookViewId="0">
      <selection activeCell="D9" sqref="D9"/>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D6+D22</f>
        <v>28579093.680000003</v>
      </c>
      <c r="E5" s="109">
        <f>E6+E22</f>
        <v>27556705.609999999</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D7+D14</f>
        <v>2550156.2799999998</v>
      </c>
      <c r="E6" s="110">
        <f>E7+E14</f>
        <v>2401636.8499999996</v>
      </c>
      <c r="F6" s="37"/>
      <c r="G6" s="37"/>
      <c r="H6" s="37"/>
      <c r="I6" s="37"/>
      <c r="J6" s="37"/>
      <c r="K6" s="37"/>
      <c r="L6" s="37"/>
      <c r="M6" s="37"/>
      <c r="N6" s="37"/>
      <c r="O6" s="37"/>
      <c r="P6" s="37"/>
      <c r="Q6" s="37"/>
      <c r="R6" s="37"/>
      <c r="S6" s="37"/>
      <c r="T6" s="37"/>
      <c r="U6" s="37"/>
      <c r="V6" s="37"/>
    </row>
    <row r="7" spans="1:25" ht="24" x14ac:dyDescent="0.2">
      <c r="A7" s="211" t="s">
        <v>606</v>
      </c>
      <c r="B7" s="113" t="s">
        <v>2792</v>
      </c>
      <c r="C7" s="94" t="s">
        <v>2793</v>
      </c>
      <c r="D7" s="83">
        <f>SUM(D8:D13)</f>
        <v>332213.98</v>
      </c>
      <c r="E7" s="110">
        <f>SUM(E8:E13)</f>
        <v>183694.55</v>
      </c>
      <c r="F7" s="37"/>
      <c r="G7" s="37"/>
      <c r="H7" s="37"/>
      <c r="I7" s="37"/>
      <c r="J7" s="37"/>
      <c r="K7" s="37"/>
      <c r="L7" s="37"/>
      <c r="M7" s="37"/>
      <c r="N7" s="37"/>
      <c r="O7" s="37"/>
      <c r="P7" s="37"/>
      <c r="Q7" s="37"/>
      <c r="R7" s="37"/>
      <c r="S7" s="37"/>
      <c r="T7" s="37"/>
      <c r="U7" s="37"/>
      <c r="V7" s="37"/>
    </row>
    <row r="8" spans="1:25" ht="13.5" customHeight="1" x14ac:dyDescent="0.2">
      <c r="A8" s="211" t="s">
        <v>606</v>
      </c>
      <c r="B8" s="113" t="s">
        <v>2794</v>
      </c>
      <c r="C8" s="94" t="s">
        <v>2795</v>
      </c>
      <c r="D8" s="251">
        <v>0</v>
      </c>
      <c r="E8" s="252">
        <v>0</v>
      </c>
      <c r="F8" s="37"/>
      <c r="G8" s="37"/>
      <c r="H8" s="37"/>
      <c r="I8" s="37"/>
      <c r="J8" s="37"/>
      <c r="K8" s="37"/>
      <c r="L8" s="37"/>
      <c r="M8" s="37"/>
      <c r="N8" s="37"/>
      <c r="O8" s="37"/>
      <c r="P8" s="37"/>
      <c r="Q8" s="37"/>
      <c r="R8" s="37"/>
      <c r="S8" s="37"/>
      <c r="T8" s="37"/>
      <c r="U8" s="37"/>
      <c r="V8" s="37"/>
    </row>
    <row r="9" spans="1:25" ht="13.5" customHeight="1" x14ac:dyDescent="0.2">
      <c r="A9" s="211" t="s">
        <v>606</v>
      </c>
      <c r="B9" s="113" t="s">
        <v>2796</v>
      </c>
      <c r="C9" s="94" t="s">
        <v>2797</v>
      </c>
      <c r="D9" s="251">
        <v>332213.98</v>
      </c>
      <c r="E9" s="252">
        <v>183694.55</v>
      </c>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2798</v>
      </c>
      <c r="D10" s="251">
        <v>0</v>
      </c>
      <c r="E10" s="252">
        <v>0</v>
      </c>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2799</v>
      </c>
      <c r="D11" s="251">
        <v>0</v>
      </c>
      <c r="E11" s="252">
        <v>0</v>
      </c>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2800</v>
      </c>
      <c r="C12" s="94" t="s">
        <v>2801</v>
      </c>
      <c r="D12" s="251">
        <v>0</v>
      </c>
      <c r="E12" s="252">
        <v>0</v>
      </c>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2802</v>
      </c>
      <c r="C13" s="94" t="s">
        <v>2803</v>
      </c>
      <c r="D13" s="251">
        <v>0</v>
      </c>
      <c r="E13" s="252">
        <v>0</v>
      </c>
      <c r="F13" s="37"/>
      <c r="G13" s="37"/>
      <c r="H13" s="37"/>
      <c r="I13" s="37"/>
      <c r="J13" s="37"/>
      <c r="K13" s="37"/>
      <c r="L13" s="37"/>
      <c r="M13" s="37"/>
      <c r="N13" s="37"/>
      <c r="O13" s="37"/>
      <c r="P13" s="37"/>
      <c r="Q13" s="37"/>
      <c r="R13" s="37"/>
      <c r="S13" s="37"/>
      <c r="T13" s="37"/>
      <c r="U13" s="37"/>
      <c r="V13" s="37"/>
    </row>
    <row r="14" spans="1:25" ht="24" x14ac:dyDescent="0.2">
      <c r="A14" s="211" t="s">
        <v>606</v>
      </c>
      <c r="B14" s="113" t="s">
        <v>2804</v>
      </c>
      <c r="C14" s="94" t="s">
        <v>2805</v>
      </c>
      <c r="D14" s="83">
        <f>SUM(D15:D21)</f>
        <v>2217942.2999999998</v>
      </c>
      <c r="E14" s="83">
        <f>SUM(E15:E21)</f>
        <v>2217942.2999999998</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2806</v>
      </c>
      <c r="C15" s="94" t="s">
        <v>2807</v>
      </c>
      <c r="D15" s="251">
        <v>0</v>
      </c>
      <c r="E15" s="252">
        <v>0</v>
      </c>
      <c r="F15" s="37"/>
      <c r="G15" s="37"/>
      <c r="H15" s="37"/>
      <c r="I15" s="37"/>
      <c r="J15" s="37"/>
      <c r="K15" s="37"/>
      <c r="L15" s="37"/>
      <c r="M15" s="37"/>
      <c r="N15" s="37"/>
      <c r="O15" s="37"/>
      <c r="P15" s="37"/>
      <c r="Q15" s="37"/>
      <c r="R15" s="37"/>
      <c r="S15" s="37"/>
      <c r="T15" s="37"/>
      <c r="U15" s="37"/>
      <c r="V15" s="37"/>
    </row>
    <row r="16" spans="1:25" ht="24" x14ac:dyDescent="0.2">
      <c r="A16" s="211" t="s">
        <v>606</v>
      </c>
      <c r="B16" s="113" t="s">
        <v>2808</v>
      </c>
      <c r="C16" s="94" t="s">
        <v>2809</v>
      </c>
      <c r="D16" s="251">
        <v>0</v>
      </c>
      <c r="E16" s="252">
        <v>0</v>
      </c>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2810</v>
      </c>
      <c r="C17" s="94" t="s">
        <v>2811</v>
      </c>
      <c r="D17" s="251">
        <v>0</v>
      </c>
      <c r="E17" s="252">
        <v>0</v>
      </c>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2812</v>
      </c>
      <c r="C18" s="94" t="s">
        <v>2813</v>
      </c>
      <c r="D18" s="251">
        <v>0</v>
      </c>
      <c r="E18" s="252">
        <v>0</v>
      </c>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2814</v>
      </c>
      <c r="C19" s="94" t="s">
        <v>2815</v>
      </c>
      <c r="D19" s="251">
        <v>0</v>
      </c>
      <c r="E19" s="252">
        <v>0</v>
      </c>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2816</v>
      </c>
      <c r="C20" s="94" t="s">
        <v>2817</v>
      </c>
      <c r="D20" s="251">
        <v>2217942.2999999998</v>
      </c>
      <c r="E20" s="252">
        <v>2217942.2999999998</v>
      </c>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2818</v>
      </c>
      <c r="C21" s="94" t="s">
        <v>2819</v>
      </c>
      <c r="D21" s="251">
        <v>0</v>
      </c>
      <c r="E21" s="252">
        <v>0</v>
      </c>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D23+D30</f>
        <v>26028937.400000002</v>
      </c>
      <c r="E22" s="110">
        <f>E23+E30</f>
        <v>25155068.760000002</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2822</v>
      </c>
      <c r="C23" s="94" t="s">
        <v>2823</v>
      </c>
      <c r="D23" s="83">
        <f>SUM(D24:D29)</f>
        <v>25983674.920000002</v>
      </c>
      <c r="E23" s="110">
        <f>SUM(E24:E29)</f>
        <v>25089953.780000001</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2794</v>
      </c>
      <c r="C24" s="94" t="s">
        <v>2824</v>
      </c>
      <c r="D24" s="251">
        <v>14000</v>
      </c>
      <c r="E24" s="252">
        <v>14000</v>
      </c>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2796</v>
      </c>
      <c r="C25" s="94" t="s">
        <v>2825</v>
      </c>
      <c r="D25" s="251">
        <v>25968124.920000002</v>
      </c>
      <c r="E25" s="252">
        <v>25075953.780000001</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2826</v>
      </c>
      <c r="D26" s="251">
        <v>0</v>
      </c>
      <c r="E26" s="252">
        <v>0</v>
      </c>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2827</v>
      </c>
      <c r="D27" s="251">
        <v>1550</v>
      </c>
      <c r="E27" s="252">
        <v>0</v>
      </c>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2800</v>
      </c>
      <c r="C28" s="94" t="s">
        <v>2828</v>
      </c>
      <c r="D28" s="251">
        <v>0</v>
      </c>
      <c r="E28" s="252">
        <v>0</v>
      </c>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2802</v>
      </c>
      <c r="C29" s="94" t="s">
        <v>2829</v>
      </c>
      <c r="D29" s="251">
        <v>0</v>
      </c>
      <c r="E29" s="252">
        <v>0</v>
      </c>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2830</v>
      </c>
      <c r="C30" s="94" t="s">
        <v>2831</v>
      </c>
      <c r="D30" s="83">
        <f>SUM(D31:D37)</f>
        <v>45262.48</v>
      </c>
      <c r="E30" s="110">
        <f>SUM(E31:E37)</f>
        <v>65114.98</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2806</v>
      </c>
      <c r="C31" s="94" t="s">
        <v>2832</v>
      </c>
      <c r="D31" s="251">
        <v>0</v>
      </c>
      <c r="E31" s="252">
        <v>0</v>
      </c>
      <c r="F31" s="37"/>
      <c r="G31" s="37"/>
      <c r="H31" s="37"/>
      <c r="I31" s="37"/>
      <c r="J31" s="37"/>
      <c r="K31" s="37"/>
      <c r="L31" s="37"/>
      <c r="M31" s="37"/>
      <c r="N31" s="37"/>
      <c r="O31" s="37"/>
      <c r="P31" s="37"/>
      <c r="Q31" s="37"/>
      <c r="R31" s="37"/>
      <c r="S31" s="37"/>
      <c r="T31" s="37"/>
      <c r="U31" s="37"/>
      <c r="V31" s="37"/>
    </row>
    <row r="32" spans="1:22" ht="24" x14ac:dyDescent="0.2">
      <c r="A32" s="211" t="s">
        <v>606</v>
      </c>
      <c r="B32" s="113" t="s">
        <v>2808</v>
      </c>
      <c r="C32" s="94" t="s">
        <v>2833</v>
      </c>
      <c r="D32" s="251">
        <v>0</v>
      </c>
      <c r="E32" s="252">
        <v>0</v>
      </c>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2810</v>
      </c>
      <c r="C33" s="94" t="s">
        <v>2834</v>
      </c>
      <c r="D33" s="251">
        <v>0</v>
      </c>
      <c r="E33" s="252">
        <v>0</v>
      </c>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2812</v>
      </c>
      <c r="C34" s="94" t="s">
        <v>2835</v>
      </c>
      <c r="D34" s="251">
        <v>0</v>
      </c>
      <c r="E34" s="252">
        <v>0</v>
      </c>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2814</v>
      </c>
      <c r="C35" s="94" t="s">
        <v>2836</v>
      </c>
      <c r="D35" s="251">
        <v>0</v>
      </c>
      <c r="E35" s="252">
        <v>0</v>
      </c>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2816</v>
      </c>
      <c r="C36" s="94" t="s">
        <v>2837</v>
      </c>
      <c r="D36" s="251">
        <v>45262.48</v>
      </c>
      <c r="E36" s="252">
        <v>65114.98</v>
      </c>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2818</v>
      </c>
      <c r="C37" s="94" t="s">
        <v>2838</v>
      </c>
      <c r="D37" s="251">
        <v>0</v>
      </c>
      <c r="E37" s="252">
        <v>0</v>
      </c>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14000</v>
      </c>
      <c r="E38" s="110">
        <f>E39+E44</f>
        <v>14300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SUM(D40:D43)</f>
        <v>0</v>
      </c>
      <c r="E39" s="110">
        <f>SUM(E40:E43)</f>
        <v>300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2843</v>
      </c>
      <c r="C40" s="94" t="s">
        <v>2844</v>
      </c>
      <c r="D40" s="251">
        <v>0</v>
      </c>
      <c r="E40" s="252">
        <v>0</v>
      </c>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2294</v>
      </c>
      <c r="C41" s="94" t="s">
        <v>2845</v>
      </c>
      <c r="D41" s="251">
        <v>0</v>
      </c>
      <c r="E41" s="252">
        <v>300</v>
      </c>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2846</v>
      </c>
      <c r="C42" s="94" t="s">
        <v>2847</v>
      </c>
      <c r="D42" s="251">
        <v>0</v>
      </c>
      <c r="E42" s="252">
        <v>0</v>
      </c>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2848</v>
      </c>
      <c r="C43" s="94" t="s">
        <v>2849</v>
      </c>
      <c r="D43" s="251">
        <v>0</v>
      </c>
      <c r="E43" s="252">
        <v>0</v>
      </c>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SUM(D45:D48)</f>
        <v>14000</v>
      </c>
      <c r="E44" s="110">
        <f>SUM(E45:E48)</f>
        <v>14000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2843</v>
      </c>
      <c r="C45" s="94" t="s">
        <v>2852</v>
      </c>
      <c r="D45" s="251">
        <v>0</v>
      </c>
      <c r="E45" s="252">
        <v>0</v>
      </c>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2294</v>
      </c>
      <c r="C46" s="94" t="s">
        <v>2853</v>
      </c>
      <c r="D46" s="251">
        <v>14000</v>
      </c>
      <c r="E46" s="252">
        <v>14000</v>
      </c>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2846</v>
      </c>
      <c r="C47" s="94" t="s">
        <v>2854</v>
      </c>
      <c r="D47" s="251">
        <v>0</v>
      </c>
      <c r="E47" s="252">
        <v>0</v>
      </c>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v>0</v>
      </c>
      <c r="E48" s="254">
        <v>0</v>
      </c>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23794289.219999999</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266271006.53000006</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v>263753.24</v>
      </c>
      <c r="E7" s="37"/>
      <c r="F7" s="37"/>
      <c r="G7" s="37"/>
      <c r="H7" s="37"/>
      <c r="I7" s="37"/>
      <c r="J7" s="37"/>
      <c r="K7" s="37"/>
      <c r="L7" s="37"/>
      <c r="M7" s="37"/>
      <c r="N7" s="37"/>
      <c r="O7" s="37"/>
      <c r="P7" s="37"/>
      <c r="Q7" s="37"/>
      <c r="R7" s="37"/>
      <c r="S7" s="37"/>
      <c r="T7" s="37"/>
      <c r="U7" s="37"/>
    </row>
    <row r="8" spans="1:24" ht="12.75" customHeight="1" x14ac:dyDescent="0.2">
      <c r="A8" s="116" t="s">
        <v>35</v>
      </c>
      <c r="B8" s="117" t="s">
        <v>2864</v>
      </c>
      <c r="C8" s="188" t="s">
        <v>2865</v>
      </c>
      <c r="D8" s="40">
        <f>SUM(D9:D16)</f>
        <v>231393857.53000003</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76103352.200000003</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61118040.829999998</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464489.3</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v>5750684.5300000003</v>
      </c>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v>0</v>
      </c>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7699618.75</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v>1237460.43</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79020211.489999995</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30180173.02</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4433222.74</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v>0</v>
      </c>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v>0</v>
      </c>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v>0</v>
      </c>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v>4433222.74</v>
      </c>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v>0</v>
      </c>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273279543.79000002</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32854.71</v>
      </c>
      <c r="E25" s="37"/>
      <c r="F25" s="37"/>
      <c r="G25" s="37"/>
      <c r="H25" s="37"/>
      <c r="I25" s="37"/>
      <c r="J25" s="37"/>
      <c r="K25" s="37"/>
      <c r="L25" s="37"/>
      <c r="M25" s="37"/>
      <c r="N25" s="37"/>
      <c r="O25" s="37"/>
      <c r="P25" s="37"/>
      <c r="Q25" s="37"/>
      <c r="R25" s="37"/>
      <c r="S25" s="37"/>
      <c r="T25" s="37"/>
      <c r="U25" s="37"/>
    </row>
    <row r="26" spans="1:21" ht="12.75" customHeight="1" x14ac:dyDescent="0.2">
      <c r="A26" s="116" t="s">
        <v>35</v>
      </c>
      <c r="B26" s="117" t="s">
        <v>2895</v>
      </c>
      <c r="C26" s="188" t="s">
        <v>2896</v>
      </c>
      <c r="D26" s="40">
        <f>SUM(D27:D34)</f>
        <v>230665651.97999999</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75290768.590000004</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60647157.600000001</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482311.77</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v>5902987.4199999999</v>
      </c>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v>0</v>
      </c>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7496665.71</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v>1280292.57</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79565468.319999993</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37978401.359999999</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4602635.74</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v>0</v>
      </c>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v>0</v>
      </c>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v>0</v>
      </c>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v>4602635.74</v>
      </c>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v>0</v>
      </c>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16785751.960000038</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529778.57999999996</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62406.73</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v>0</v>
      </c>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v>0</v>
      </c>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v>62406.73</v>
      </c>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v>0</v>
      </c>
      <c r="E48" s="37"/>
      <c r="F48" s="37"/>
      <c r="G48" s="37"/>
      <c r="H48" s="37"/>
      <c r="I48" s="37"/>
      <c r="J48" s="37"/>
      <c r="K48" s="37"/>
      <c r="L48" s="37"/>
      <c r="M48" s="37"/>
      <c r="N48" s="37"/>
      <c r="O48" s="37"/>
      <c r="P48" s="37"/>
      <c r="Q48" s="37"/>
      <c r="R48" s="37"/>
      <c r="S48" s="37"/>
      <c r="T48" s="37"/>
      <c r="U48" s="37"/>
    </row>
    <row r="49" spans="1:21" ht="24" x14ac:dyDescent="0.2">
      <c r="A49" s="116" t="s">
        <v>35</v>
      </c>
      <c r="B49" s="168" t="s">
        <v>2928</v>
      </c>
      <c r="C49" s="188" t="s">
        <v>2929</v>
      </c>
      <c r="D49" s="40">
        <f>D50+D55+D60+D65+D70+D75+D80+D85</f>
        <v>467371.85</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32562</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v>32562</v>
      </c>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v>0</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v>0</v>
      </c>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v>0</v>
      </c>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266433.09999999998</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v>266085.59999999998</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v>347.5</v>
      </c>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v>0</v>
      </c>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v>0</v>
      </c>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v>0</v>
      </c>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v>0</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v>0</v>
      </c>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v>0</v>
      </c>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v>0</v>
      </c>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v>0</v>
      </c>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v>0</v>
      </c>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v>0</v>
      </c>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v>0</v>
      </c>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v>0</v>
      </c>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v>0</v>
      </c>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v>0</v>
      </c>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v>0</v>
      </c>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v>0</v>
      </c>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v>0</v>
      </c>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v>0</v>
      </c>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21549.07</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v>0</v>
      </c>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v>0</v>
      </c>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v>0</v>
      </c>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v>21549.07</v>
      </c>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146827.68</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v>146827.68</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v>0</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v>0</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v>0</v>
      </c>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v>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v>0</v>
      </c>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v>0</v>
      </c>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v>0</v>
      </c>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v>0</v>
      </c>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v>0</v>
      </c>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v>0</v>
      </c>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v>0</v>
      </c>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v>0</v>
      </c>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16255973.380000001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168491.8</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35</v>
      </c>
      <c r="B103" s="87" t="s">
        <v>2843</v>
      </c>
      <c r="C103" s="188" t="s">
        <v>2994</v>
      </c>
      <c r="D103" s="256">
        <v>15677413.34</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78080.41</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v>331987.83</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83"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9</v>
      </c>
      <c r="G3" s="126">
        <f>IF(RefStr!C12&lt;&gt;"",INT(VALUE(MID(RefStr!C12,1,4))),0)</f>
        <v>2022</v>
      </c>
      <c r="H3" s="130">
        <f>IF(RefStr!C12&lt;&gt;"",INT(VALUE(MID(RefStr!C12,6,2))),0)</f>
        <v>12</v>
      </c>
      <c r="I3" s="131">
        <f>RefStr!C10*1</f>
        <v>23</v>
      </c>
      <c r="J3" s="132" t="str">
        <f>RefStr!H7</f>
        <v>DA</v>
      </c>
      <c r="K3" s="130" t="str">
        <f>RefStr!H9</f>
        <v>DA</v>
      </c>
      <c r="L3" s="130" t="str">
        <f>RefStr!H10</f>
        <v>DA</v>
      </c>
      <c r="M3" s="130" t="str">
        <f>RefStr!H8</f>
        <v>DA</v>
      </c>
      <c r="N3" s="130" t="str">
        <f>RefStr!H11</f>
        <v>DA</v>
      </c>
      <c r="O3" s="133">
        <f>RefStr!C6</f>
        <v>37429</v>
      </c>
      <c r="P3" s="73"/>
    </row>
    <row r="4" spans="1:16" ht="19.5" customHeight="1" x14ac:dyDescent="0.2">
      <c r="A4" s="372" t="s">
        <v>3003</v>
      </c>
      <c r="B4" s="373"/>
      <c r="C4" s="374"/>
      <c r="D4" s="125"/>
      <c r="E4" s="73">
        <f>SUM(E5:E13)</f>
        <v>0</v>
      </c>
      <c r="F4" s="73">
        <f>SUM(F5:F13)</f>
        <v>0</v>
      </c>
      <c r="G4" s="73"/>
      <c r="H4" s="73"/>
      <c r="I4" s="134" t="s">
        <v>3004</v>
      </c>
      <c r="J4" s="134" t="s">
        <v>3005</v>
      </c>
      <c r="K4" s="134" t="s">
        <v>3006</v>
      </c>
      <c r="L4" s="73"/>
      <c r="M4" s="73"/>
      <c r="N4" s="73"/>
      <c r="O4" s="73"/>
      <c r="P4" s="73"/>
    </row>
    <row r="5" spans="1:16" ht="63.75" customHeight="1" x14ac:dyDescent="0.2">
      <c r="A5" s="135">
        <v>1</v>
      </c>
      <c r="B5" s="136" t="str">
        <f t="shared" ref="B5:B13" si="0">IF(E5=1,"Pogreška",IF(F5=1,"Provjera","O.K."))</f>
        <v>O.K.</v>
      </c>
      <c r="C5" s="137" t="s">
        <v>3007</v>
      </c>
      <c r="D5" s="125"/>
      <c r="E5" s="73">
        <f t="shared" ref="E5:E13" si="1">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0"/>
        <v>O.K.</v>
      </c>
      <c r="C6" s="137" t="s">
        <v>3008</v>
      </c>
      <c r="D6" s="125"/>
      <c r="E6" s="73">
        <f t="shared" si="1"/>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0"/>
        <v>O.K.</v>
      </c>
      <c r="C7" s="137" t="s">
        <v>3009</v>
      </c>
      <c r="D7" s="125"/>
      <c r="E7" s="73">
        <f t="shared" si="1"/>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0"/>
        <v>O.K.</v>
      </c>
      <c r="C8" s="137" t="s">
        <v>3010</v>
      </c>
      <c r="D8" s="125"/>
      <c r="E8" s="73">
        <f t="shared" si="1"/>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0"/>
        <v>O.K.</v>
      </c>
      <c r="C9" s="137" t="s">
        <v>3011</v>
      </c>
      <c r="D9" s="125"/>
      <c r="E9" s="73">
        <f t="shared" si="1"/>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0"/>
        <v>O.K.</v>
      </c>
      <c r="C10" s="137" t="s">
        <v>3012</v>
      </c>
      <c r="D10" s="125"/>
      <c r="E10" s="73">
        <f t="shared" si="1"/>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0"/>
        <v>O.K.</v>
      </c>
      <c r="C11" s="137" t="s">
        <v>3013</v>
      </c>
      <c r="D11" s="125"/>
      <c r="E11" s="73">
        <f t="shared" si="1"/>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0"/>
        <v>O.K.</v>
      </c>
      <c r="C12" s="137" t="s">
        <v>3014</v>
      </c>
      <c r="D12" s="125"/>
      <c r="E12" s="73">
        <f t="shared" si="1"/>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0"/>
        <v>O.K.</v>
      </c>
      <c r="C13" s="137" t="s">
        <v>3015</v>
      </c>
      <c r="D13" s="125"/>
      <c r="E13" s="73">
        <f t="shared" si="1"/>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SUM(E15:E18)</f>
        <v>0</v>
      </c>
      <c r="F14" s="73">
        <f>SUM(F15:F18)</f>
        <v>2</v>
      </c>
      <c r="G14" s="73"/>
      <c r="H14" s="73"/>
      <c r="I14" s="73"/>
      <c r="J14" s="73"/>
      <c r="K14" s="73"/>
      <c r="L14" s="73"/>
      <c r="M14" s="73"/>
      <c r="N14" s="73"/>
      <c r="O14" s="73"/>
      <c r="P14" s="73"/>
    </row>
    <row r="15" spans="1:16" ht="57" customHeight="1" x14ac:dyDescent="0.2">
      <c r="A15" s="135">
        <v>1</v>
      </c>
      <c r="B15" s="136" t="str">
        <f>IF(E15=1,"Pogreška",IF(F15=1,"Provjera","O.K."))</f>
        <v>Provjera</v>
      </c>
      <c r="C15" s="118" t="s">
        <v>3017</v>
      </c>
      <c r="D15" s="125"/>
      <c r="E15" s="73">
        <f>MAX(G15:K15)</f>
        <v>0</v>
      </c>
      <c r="F15" s="73">
        <f>MAX(L15:O15)</f>
        <v>1</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1</v>
      </c>
      <c r="M15" s="126">
        <f>IF(AND(H3=12,J3="DA",M3="DA",OR(I3=12,I3=13,I3=23),ABS(BILANCA!E170-'PR-RAS'!E647)&gt;0.001),1,0)</f>
        <v>0</v>
      </c>
      <c r="N15" s="73"/>
      <c r="O15" s="73"/>
      <c r="P15" s="73"/>
    </row>
    <row r="16" spans="1:16" ht="42" customHeight="1" x14ac:dyDescent="0.2">
      <c r="A16" s="135">
        <v>2</v>
      </c>
      <c r="B16" s="136" t="str">
        <f>IF(E16=1,"Pogreška",IF(F16=1,"Provjera","O.K."))</f>
        <v>Provjera</v>
      </c>
      <c r="C16" s="118" t="s">
        <v>3018</v>
      </c>
      <c r="D16" s="125"/>
      <c r="E16" s="73">
        <f>MAX(G16:K16)</f>
        <v>0</v>
      </c>
      <c r="F16" s="73">
        <f>MAX(L16:O16)</f>
        <v>1</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1</v>
      </c>
      <c r="M16" s="126">
        <f>IF(AND(H3=12,J3="DA",M3="DA",OR(I3=12,I3=13,I3=23),ABS(BILANCA!E69-'PR-RAS'!E652)&gt;0.001),1,0)</f>
        <v>1</v>
      </c>
      <c r="N16" s="73"/>
      <c r="O16" s="73"/>
      <c r="P16" s="73"/>
    </row>
    <row r="17" spans="1:16" ht="48.75" customHeight="1" x14ac:dyDescent="0.2">
      <c r="A17" s="135">
        <v>3</v>
      </c>
      <c r="B17" s="136" t="str">
        <f>IF(E17=1,"Pogreška",IF(F17=1,"Provjera","O.K."))</f>
        <v>O.K.</v>
      </c>
      <c r="C17" s="118" t="s">
        <v>3019</v>
      </c>
      <c r="D17" s="125"/>
      <c r="E17" s="73">
        <f>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IF(E18=1,"Pogreška",IF(F18=1,"Provjera","O.K."))</f>
        <v>O.K.</v>
      </c>
      <c r="C18" s="118" t="s">
        <v>3020</v>
      </c>
      <c r="D18" s="125"/>
      <c r="E18" s="73">
        <f>MAX(G18:L18)</f>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7</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2">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3">IF(E21=1,"Pogreška",IF(F21=1,"Provjera","O.K."))</f>
        <v>O.K.</v>
      </c>
      <c r="C21" s="119" t="s">
        <v>3023</v>
      </c>
      <c r="D21" s="125"/>
      <c r="E21" s="73">
        <f t="shared" si="2"/>
        <v>0</v>
      </c>
      <c r="F21" s="73">
        <f t="shared" ref="F21:F84" si="4">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3"/>
        <v>O.K.</v>
      </c>
      <c r="C22" s="119" t="s">
        <v>3024</v>
      </c>
      <c r="D22" s="125"/>
      <c r="E22" s="73">
        <f t="shared" si="2"/>
        <v>0</v>
      </c>
      <c r="F22" s="73">
        <f t="shared" si="4"/>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3"/>
        <v>O.K.</v>
      </c>
      <c r="C23" s="119" t="s">
        <v>3025</v>
      </c>
      <c r="D23" s="125"/>
      <c r="E23" s="73">
        <f t="shared" si="2"/>
        <v>0</v>
      </c>
      <c r="F23" s="73">
        <f t="shared" si="4"/>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3"/>
        <v>O.K.</v>
      </c>
      <c r="C24" s="119" t="s">
        <v>3026</v>
      </c>
      <c r="D24" s="125"/>
      <c r="E24" s="73">
        <f t="shared" si="2"/>
        <v>0</v>
      </c>
      <c r="F24" s="73">
        <f t="shared" si="4"/>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3"/>
        <v>O.K.</v>
      </c>
      <c r="C25" s="119" t="s">
        <v>3027</v>
      </c>
      <c r="D25" s="125"/>
      <c r="E25" s="73">
        <f t="shared" si="2"/>
        <v>0</v>
      </c>
      <c r="F25" s="73">
        <f t="shared" si="4"/>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3"/>
        <v>O.K.</v>
      </c>
      <c r="C26" s="119" t="s">
        <v>3028</v>
      </c>
      <c r="D26" s="125"/>
      <c r="E26" s="73">
        <f t="shared" si="2"/>
        <v>0</v>
      </c>
      <c r="F26" s="73">
        <f t="shared" si="4"/>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3"/>
        <v>O.K.</v>
      </c>
      <c r="C27" s="119" t="s">
        <v>3029</v>
      </c>
      <c r="D27" s="125"/>
      <c r="E27" s="73">
        <f t="shared" si="2"/>
        <v>0</v>
      </c>
      <c r="F27" s="73">
        <f t="shared" si="4"/>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3"/>
        <v>O.K.</v>
      </c>
      <c r="C28" s="119" t="s">
        <v>3030</v>
      </c>
      <c r="D28" s="125"/>
      <c r="E28" s="73">
        <f t="shared" si="2"/>
        <v>0</v>
      </c>
      <c r="F28" s="73">
        <f t="shared" si="4"/>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3"/>
        <v>O.K.</v>
      </c>
      <c r="C29" s="119" t="s">
        <v>3031</v>
      </c>
      <c r="D29" s="125"/>
      <c r="E29" s="73">
        <f t="shared" si="2"/>
        <v>0</v>
      </c>
      <c r="F29" s="73">
        <f t="shared" si="4"/>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3"/>
        <v>O.K.</v>
      </c>
      <c r="C30" s="119" t="s">
        <v>3032</v>
      </c>
      <c r="D30" s="125"/>
      <c r="E30" s="73">
        <f t="shared" si="2"/>
        <v>0</v>
      </c>
      <c r="F30" s="73">
        <f t="shared" si="4"/>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3"/>
        <v>O.K.</v>
      </c>
      <c r="C31" s="119" t="s">
        <v>3033</v>
      </c>
      <c r="D31" s="125"/>
      <c r="E31" s="73">
        <f t="shared" si="2"/>
        <v>0</v>
      </c>
      <c r="F31" s="73">
        <f t="shared" si="4"/>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3"/>
        <v>O.K.</v>
      </c>
      <c r="C32" s="119" t="s">
        <v>3034</v>
      </c>
      <c r="D32" s="125"/>
      <c r="E32" s="73">
        <f t="shared" si="2"/>
        <v>0</v>
      </c>
      <c r="F32" s="73">
        <f t="shared" si="4"/>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5">IF(E33=1,"Pogreška",IF(F33=1,"Provjera","O.K."))</f>
        <v>O.K.</v>
      </c>
      <c r="C33" s="119" t="s">
        <v>3035</v>
      </c>
      <c r="D33" s="125"/>
      <c r="E33" s="73">
        <f t="shared" si="2"/>
        <v>0</v>
      </c>
      <c r="F33" s="73">
        <f t="shared" si="4"/>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5"/>
        <v>O.K.</v>
      </c>
      <c r="C34" s="119" t="s">
        <v>3036</v>
      </c>
      <c r="D34" s="125"/>
      <c r="E34" s="73">
        <f t="shared" si="2"/>
        <v>0</v>
      </c>
      <c r="F34" s="73">
        <f t="shared" si="4"/>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5"/>
        <v>O.K.</v>
      </c>
      <c r="C35" s="119" t="s">
        <v>3037</v>
      </c>
      <c r="D35" s="125"/>
      <c r="E35" s="73">
        <f t="shared" si="2"/>
        <v>0</v>
      </c>
      <c r="F35" s="73">
        <f t="shared" si="4"/>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5"/>
        <v>O.K.</v>
      </c>
      <c r="C36" s="119" t="s">
        <v>3038</v>
      </c>
      <c r="D36" s="125"/>
      <c r="E36" s="73">
        <f t="shared" si="2"/>
        <v>0</v>
      </c>
      <c r="F36" s="73">
        <f t="shared" si="4"/>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5"/>
        <v>O.K.</v>
      </c>
      <c r="C37" s="119" t="s">
        <v>3039</v>
      </c>
      <c r="D37" s="125"/>
      <c r="E37" s="73">
        <f t="shared" si="2"/>
        <v>0</v>
      </c>
      <c r="F37" s="73">
        <f t="shared" si="4"/>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5"/>
        <v>O.K.</v>
      </c>
      <c r="C38" s="119" t="s">
        <v>3040</v>
      </c>
      <c r="D38" s="125"/>
      <c r="E38" s="73">
        <f t="shared" si="2"/>
        <v>0</v>
      </c>
      <c r="F38" s="73">
        <f t="shared" si="4"/>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6">IF(E39=1,"Pogreška",IF(F39=1,"Provjera","O.K."))</f>
        <v>O.K.</v>
      </c>
      <c r="C39" s="119" t="s">
        <v>3041</v>
      </c>
      <c r="D39" s="125"/>
      <c r="E39" s="73">
        <f t="shared" si="2"/>
        <v>0</v>
      </c>
      <c r="F39" s="73">
        <f t="shared" si="4"/>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6"/>
        <v>O.K.</v>
      </c>
      <c r="C40" s="119" t="s">
        <v>3042</v>
      </c>
      <c r="D40" s="125"/>
      <c r="E40" s="73">
        <f t="shared" si="2"/>
        <v>0</v>
      </c>
      <c r="F40" s="73">
        <f t="shared" si="4"/>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6"/>
        <v>O.K.</v>
      </c>
      <c r="C41" s="119" t="s">
        <v>3043</v>
      </c>
      <c r="D41" s="125"/>
      <c r="E41" s="73">
        <f t="shared" si="2"/>
        <v>0</v>
      </c>
      <c r="F41" s="73">
        <f t="shared" si="4"/>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6"/>
        <v>O.K.</v>
      </c>
      <c r="C42" s="119" t="s">
        <v>3044</v>
      </c>
      <c r="D42" s="125"/>
      <c r="E42" s="73">
        <f t="shared" si="2"/>
        <v>0</v>
      </c>
      <c r="F42" s="73">
        <f t="shared" si="4"/>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6"/>
        <v>O.K.</v>
      </c>
      <c r="C43" s="119" t="s">
        <v>3045</v>
      </c>
      <c r="D43" s="125"/>
      <c r="E43" s="73">
        <f t="shared" si="2"/>
        <v>0</v>
      </c>
      <c r="F43" s="73">
        <f t="shared" si="4"/>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6"/>
        <v>O.K.</v>
      </c>
      <c r="C44" s="119" t="s">
        <v>3046</v>
      </c>
      <c r="D44" s="125"/>
      <c r="E44" s="73">
        <f t="shared" si="2"/>
        <v>0</v>
      </c>
      <c r="F44" s="73">
        <f t="shared" si="4"/>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6"/>
        <v>O.K.</v>
      </c>
      <c r="C45" s="119" t="s">
        <v>3047</v>
      </c>
      <c r="D45" s="125"/>
      <c r="E45" s="73">
        <f t="shared" si="2"/>
        <v>0</v>
      </c>
      <c r="F45" s="73">
        <f t="shared" si="4"/>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6"/>
        <v>O.K.</v>
      </c>
      <c r="C46" s="119" t="s">
        <v>3048</v>
      </c>
      <c r="D46" s="125"/>
      <c r="E46" s="73">
        <f t="shared" si="2"/>
        <v>0</v>
      </c>
      <c r="F46" s="73">
        <f t="shared" si="4"/>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6"/>
        <v>O.K.</v>
      </c>
      <c r="C47" s="119" t="s">
        <v>3049</v>
      </c>
      <c r="D47" s="125"/>
      <c r="E47" s="73">
        <f t="shared" si="2"/>
        <v>0</v>
      </c>
      <c r="F47" s="73">
        <f t="shared" si="4"/>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6"/>
        <v>O.K.</v>
      </c>
      <c r="C48" s="119" t="s">
        <v>3050</v>
      </c>
      <c r="D48" s="125"/>
      <c r="E48" s="73">
        <f t="shared" si="2"/>
        <v>0</v>
      </c>
      <c r="F48" s="73">
        <f t="shared" si="4"/>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6"/>
        <v>O.K.</v>
      </c>
      <c r="C49" s="119" t="s">
        <v>3051</v>
      </c>
      <c r="D49" s="125"/>
      <c r="E49" s="73">
        <f t="shared" si="2"/>
        <v>0</v>
      </c>
      <c r="F49" s="73">
        <f t="shared" si="4"/>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6"/>
        <v>O.K.</v>
      </c>
      <c r="C50" s="119" t="s">
        <v>3052</v>
      </c>
      <c r="D50" s="125"/>
      <c r="E50" s="73">
        <f t="shared" si="2"/>
        <v>0</v>
      </c>
      <c r="F50" s="73">
        <f t="shared" si="4"/>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6"/>
        <v>O.K.</v>
      </c>
      <c r="C51" s="119" t="s">
        <v>3053</v>
      </c>
      <c r="D51" s="125"/>
      <c r="E51" s="73">
        <f t="shared" si="2"/>
        <v>0</v>
      </c>
      <c r="F51" s="73">
        <f t="shared" si="4"/>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6"/>
        <v>O.K.</v>
      </c>
      <c r="C52" s="119" t="s">
        <v>3054</v>
      </c>
      <c r="D52" s="125"/>
      <c r="E52" s="73">
        <f t="shared" si="2"/>
        <v>0</v>
      </c>
      <c r="F52" s="73">
        <f t="shared" si="4"/>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6"/>
        <v>O.K.</v>
      </c>
      <c r="C53" s="119" t="s">
        <v>3055</v>
      </c>
      <c r="D53" s="125"/>
      <c r="E53" s="73">
        <f t="shared" si="2"/>
        <v>0</v>
      </c>
      <c r="F53" s="73">
        <f t="shared" si="4"/>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6"/>
        <v>O.K.</v>
      </c>
      <c r="C54" s="119" t="s">
        <v>3056</v>
      </c>
      <c r="D54" s="125"/>
      <c r="E54" s="73">
        <f t="shared" si="2"/>
        <v>0</v>
      </c>
      <c r="F54" s="73">
        <f t="shared" si="4"/>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6"/>
        <v>O.K.</v>
      </c>
      <c r="C55" s="119" t="s">
        <v>3057</v>
      </c>
      <c r="D55" s="125"/>
      <c r="E55" s="73">
        <f t="shared" si="2"/>
        <v>0</v>
      </c>
      <c r="F55" s="73">
        <f t="shared" si="4"/>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6"/>
        <v>O.K.</v>
      </c>
      <c r="C56" s="119" t="s">
        <v>3058</v>
      </c>
      <c r="D56" s="125"/>
      <c r="E56" s="73">
        <f t="shared" si="2"/>
        <v>0</v>
      </c>
      <c r="F56" s="73">
        <f t="shared" si="4"/>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6"/>
        <v>O.K.</v>
      </c>
      <c r="C57" s="119" t="s">
        <v>3059</v>
      </c>
      <c r="D57" s="125"/>
      <c r="E57" s="73">
        <f t="shared" si="2"/>
        <v>0</v>
      </c>
      <c r="F57" s="73">
        <f t="shared" si="4"/>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6"/>
        <v>O.K.</v>
      </c>
      <c r="C58" s="119" t="s">
        <v>3060</v>
      </c>
      <c r="D58" s="125"/>
      <c r="E58" s="73">
        <f t="shared" si="2"/>
        <v>0</v>
      </c>
      <c r="F58" s="73">
        <f t="shared" si="4"/>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6"/>
        <v>O.K.</v>
      </c>
      <c r="C59" s="119" t="s">
        <v>3061</v>
      </c>
      <c r="D59" s="125"/>
      <c r="E59" s="73">
        <f t="shared" si="2"/>
        <v>0</v>
      </c>
      <c r="F59" s="73">
        <f t="shared" si="4"/>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6"/>
        <v>O.K.</v>
      </c>
      <c r="C60" s="119" t="s">
        <v>3062</v>
      </c>
      <c r="D60" s="125"/>
      <c r="E60" s="73">
        <f t="shared" si="2"/>
        <v>0</v>
      </c>
      <c r="F60" s="73">
        <f t="shared" si="4"/>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6"/>
        <v>O.K.</v>
      </c>
      <c r="C61" s="119" t="s">
        <v>3063</v>
      </c>
      <c r="D61" s="125"/>
      <c r="E61" s="73">
        <f t="shared" si="2"/>
        <v>0</v>
      </c>
      <c r="F61" s="73">
        <f t="shared" si="4"/>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6"/>
        <v>O.K.</v>
      </c>
      <c r="C62" s="119" t="s">
        <v>3064</v>
      </c>
      <c r="D62" s="125"/>
      <c r="E62" s="73">
        <f t="shared" si="2"/>
        <v>0</v>
      </c>
      <c r="F62" s="73">
        <f t="shared" si="4"/>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6"/>
        <v>O.K.</v>
      </c>
      <c r="C63" s="119" t="s">
        <v>3065</v>
      </c>
      <c r="D63" s="125"/>
      <c r="E63" s="73">
        <f t="shared" si="2"/>
        <v>0</v>
      </c>
      <c r="F63" s="73">
        <f t="shared" si="4"/>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6"/>
        <v>O.K.</v>
      </c>
      <c r="C64" s="119" t="s">
        <v>3066</v>
      </c>
      <c r="D64" s="125"/>
      <c r="E64" s="73">
        <f t="shared" si="2"/>
        <v>0</v>
      </c>
      <c r="F64" s="73">
        <f t="shared" si="4"/>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6"/>
        <v>O.K.</v>
      </c>
      <c r="C65" s="119" t="s">
        <v>3067</v>
      </c>
      <c r="D65" s="125"/>
      <c r="E65" s="73">
        <f t="shared" si="2"/>
        <v>0</v>
      </c>
      <c r="F65" s="73">
        <f t="shared" si="4"/>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6"/>
        <v>O.K.</v>
      </c>
      <c r="C66" s="119" t="s">
        <v>3068</v>
      </c>
      <c r="D66" s="125"/>
      <c r="E66" s="73">
        <f t="shared" si="2"/>
        <v>0</v>
      </c>
      <c r="F66" s="73">
        <f t="shared" si="4"/>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6"/>
        <v>O.K.</v>
      </c>
      <c r="C67" s="119" t="s">
        <v>3069</v>
      </c>
      <c r="D67" s="125"/>
      <c r="E67" s="73">
        <f t="shared" si="2"/>
        <v>0</v>
      </c>
      <c r="F67" s="73">
        <f t="shared" si="4"/>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6"/>
        <v>O.K.</v>
      </c>
      <c r="C68" s="119" t="s">
        <v>3070</v>
      </c>
      <c r="D68" s="125"/>
      <c r="E68" s="73">
        <f t="shared" si="2"/>
        <v>0</v>
      </c>
      <c r="F68" s="73">
        <f t="shared" si="4"/>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6"/>
        <v>O.K.</v>
      </c>
      <c r="C69" s="119" t="s">
        <v>3071</v>
      </c>
      <c r="D69" s="125"/>
      <c r="E69" s="73">
        <f t="shared" si="2"/>
        <v>0</v>
      </c>
      <c r="F69" s="73">
        <f t="shared" si="4"/>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6"/>
        <v>O.K.</v>
      </c>
      <c r="C70" s="119" t="s">
        <v>3072</v>
      </c>
      <c r="D70" s="125"/>
      <c r="E70" s="73">
        <f t="shared" si="2"/>
        <v>0</v>
      </c>
      <c r="F70" s="73">
        <f t="shared" si="4"/>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6"/>
        <v>O.K.</v>
      </c>
      <c r="C71" s="119" t="s">
        <v>3073</v>
      </c>
      <c r="D71" s="125"/>
      <c r="E71" s="73">
        <f t="shared" si="2"/>
        <v>0</v>
      </c>
      <c r="F71" s="73">
        <f t="shared" si="4"/>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6"/>
        <v>O.K.</v>
      </c>
      <c r="C72" s="119" t="s">
        <v>3074</v>
      </c>
      <c r="D72" s="125"/>
      <c r="E72" s="73">
        <f t="shared" si="2"/>
        <v>0</v>
      </c>
      <c r="F72" s="73">
        <f t="shared" si="4"/>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6"/>
        <v>O.K.</v>
      </c>
      <c r="C73" s="119" t="s">
        <v>3075</v>
      </c>
      <c r="D73" s="125"/>
      <c r="E73" s="73">
        <f t="shared" si="2"/>
        <v>0</v>
      </c>
      <c r="F73" s="73">
        <f t="shared" si="4"/>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6"/>
        <v>O.K.</v>
      </c>
      <c r="C74" s="119" t="s">
        <v>3076</v>
      </c>
      <c r="D74" s="125"/>
      <c r="E74" s="73">
        <f t="shared" si="2"/>
        <v>0</v>
      </c>
      <c r="F74" s="73">
        <f t="shared" si="4"/>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6"/>
        <v>O.K.</v>
      </c>
      <c r="C75" s="122" t="s">
        <v>3077</v>
      </c>
      <c r="D75" s="125"/>
      <c r="E75" s="73">
        <f t="shared" si="2"/>
        <v>0</v>
      </c>
      <c r="F75" s="73">
        <f t="shared" si="4"/>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6"/>
        <v>O.K.</v>
      </c>
      <c r="C76" s="122" t="s">
        <v>3078</v>
      </c>
      <c r="D76" s="125"/>
      <c r="E76" s="73">
        <f t="shared" si="2"/>
        <v>0</v>
      </c>
      <c r="F76" s="73">
        <f t="shared" si="4"/>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6"/>
        <v>O.K.</v>
      </c>
      <c r="C77" s="122" t="s">
        <v>3079</v>
      </c>
      <c r="D77" s="125"/>
      <c r="E77" s="73">
        <f t="shared" si="2"/>
        <v>0</v>
      </c>
      <c r="F77" s="73">
        <f t="shared" si="4"/>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6"/>
        <v>O.K.</v>
      </c>
      <c r="C78" s="122" t="s">
        <v>3080</v>
      </c>
      <c r="D78" s="125"/>
      <c r="E78" s="73">
        <f t="shared" si="2"/>
        <v>0</v>
      </c>
      <c r="F78" s="73">
        <f t="shared" si="4"/>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6"/>
        <v>O.K.</v>
      </c>
      <c r="C79" s="122" t="s">
        <v>3081</v>
      </c>
      <c r="D79" s="125"/>
      <c r="E79" s="73">
        <f t="shared" si="2"/>
        <v>0</v>
      </c>
      <c r="F79" s="73">
        <f t="shared" si="4"/>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6"/>
        <v>O.K.</v>
      </c>
      <c r="C80" s="122" t="s">
        <v>3082</v>
      </c>
      <c r="D80" s="125"/>
      <c r="E80" s="73">
        <f t="shared" si="2"/>
        <v>0</v>
      </c>
      <c r="F80" s="73">
        <f t="shared" si="4"/>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6"/>
        <v>O.K.</v>
      </c>
      <c r="C81" s="122" t="s">
        <v>3083</v>
      </c>
      <c r="D81" s="125"/>
      <c r="E81" s="73">
        <f t="shared" si="2"/>
        <v>0</v>
      </c>
      <c r="F81" s="73">
        <f t="shared" si="4"/>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6"/>
        <v>O.K.</v>
      </c>
      <c r="C82" s="122" t="s">
        <v>3084</v>
      </c>
      <c r="D82" s="125"/>
      <c r="E82" s="73">
        <f t="shared" si="2"/>
        <v>0</v>
      </c>
      <c r="F82" s="73">
        <f t="shared" si="4"/>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6"/>
        <v>O.K.</v>
      </c>
      <c r="C83" s="122" t="s">
        <v>3085</v>
      </c>
      <c r="D83" s="125"/>
      <c r="E83" s="73">
        <f t="shared" si="2"/>
        <v>0</v>
      </c>
      <c r="F83" s="73">
        <f t="shared" si="4"/>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6"/>
        <v>O.K.</v>
      </c>
      <c r="C84" s="122" t="s">
        <v>3086</v>
      </c>
      <c r="D84" s="125"/>
      <c r="E84" s="73">
        <f t="shared" ref="E84:E147" si="7">MAX(G84:K84)</f>
        <v>0</v>
      </c>
      <c r="F84" s="73">
        <f t="shared" si="4"/>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6"/>
        <v>O.K.</v>
      </c>
      <c r="C85" s="119" t="s">
        <v>3087</v>
      </c>
      <c r="D85" s="125"/>
      <c r="E85" s="73">
        <f t="shared" si="7"/>
        <v>0</v>
      </c>
      <c r="F85" s="73">
        <f t="shared" ref="F85:F148" si="8">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6"/>
        <v>O.K.</v>
      </c>
      <c r="C86" s="122" t="s">
        <v>3088</v>
      </c>
      <c r="D86" s="125"/>
      <c r="E86" s="73">
        <f t="shared" si="7"/>
        <v>0</v>
      </c>
      <c r="F86" s="73">
        <f t="shared" si="8"/>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6"/>
        <v>O.K.</v>
      </c>
      <c r="C87" s="122" t="s">
        <v>3089</v>
      </c>
      <c r="D87" s="125"/>
      <c r="E87" s="73">
        <f t="shared" si="7"/>
        <v>0</v>
      </c>
      <c r="F87" s="73">
        <f t="shared" si="8"/>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6"/>
        <v>O.K.</v>
      </c>
      <c r="C88" s="122" t="s">
        <v>3090</v>
      </c>
      <c r="D88" s="125"/>
      <c r="E88" s="73">
        <f t="shared" si="7"/>
        <v>0</v>
      </c>
      <c r="F88" s="73">
        <f t="shared" si="8"/>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6"/>
        <v>O.K.</v>
      </c>
      <c r="C89" s="122" t="s">
        <v>3091</v>
      </c>
      <c r="D89" s="125"/>
      <c r="E89" s="73">
        <f t="shared" si="7"/>
        <v>0</v>
      </c>
      <c r="F89" s="73">
        <f t="shared" si="8"/>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6"/>
        <v>O.K.</v>
      </c>
      <c r="C90" s="122" t="s">
        <v>3092</v>
      </c>
      <c r="D90" s="125"/>
      <c r="E90" s="73">
        <f t="shared" si="7"/>
        <v>0</v>
      </c>
      <c r="F90" s="73">
        <f t="shared" si="8"/>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6"/>
        <v>O.K.</v>
      </c>
      <c r="C91" s="122" t="s">
        <v>3093</v>
      </c>
      <c r="D91" s="125"/>
      <c r="E91" s="73">
        <f t="shared" si="7"/>
        <v>0</v>
      </c>
      <c r="F91" s="73">
        <f t="shared" si="8"/>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6"/>
        <v>O.K.</v>
      </c>
      <c r="C92" s="119" t="s">
        <v>3094</v>
      </c>
      <c r="D92" s="125"/>
      <c r="E92" s="73">
        <f t="shared" si="7"/>
        <v>0</v>
      </c>
      <c r="F92" s="73">
        <f t="shared" si="8"/>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6"/>
        <v>O.K.</v>
      </c>
      <c r="C93" s="119" t="s">
        <v>3095</v>
      </c>
      <c r="D93" s="125"/>
      <c r="E93" s="73">
        <f t="shared" si="7"/>
        <v>0</v>
      </c>
      <c r="F93" s="73">
        <f t="shared" si="8"/>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9">IF(E94=1,"Pogreška",IF(F94=1,"Provjera","O.K."))</f>
        <v>O.K.</v>
      </c>
      <c r="C94" s="119" t="s">
        <v>3096</v>
      </c>
      <c r="D94" s="125"/>
      <c r="E94" s="73">
        <f t="shared" si="7"/>
        <v>0</v>
      </c>
      <c r="F94" s="73">
        <f t="shared" si="8"/>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9"/>
        <v>O.K.</v>
      </c>
      <c r="C95" s="119" t="s">
        <v>3097</v>
      </c>
      <c r="D95" s="125"/>
      <c r="E95" s="73">
        <f t="shared" si="7"/>
        <v>0</v>
      </c>
      <c r="F95" s="73">
        <f t="shared" si="8"/>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9"/>
        <v>O.K.</v>
      </c>
      <c r="C96" s="119" t="s">
        <v>3098</v>
      </c>
      <c r="D96" s="125"/>
      <c r="E96" s="73">
        <f t="shared" si="7"/>
        <v>0</v>
      </c>
      <c r="F96" s="73">
        <f t="shared" si="8"/>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9"/>
        <v>O.K.</v>
      </c>
      <c r="C97" s="119" t="s">
        <v>3099</v>
      </c>
      <c r="D97" s="125"/>
      <c r="E97" s="73">
        <f t="shared" si="7"/>
        <v>0</v>
      </c>
      <c r="F97" s="73">
        <f t="shared" si="8"/>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9"/>
        <v>O.K.</v>
      </c>
      <c r="C98" s="119" t="s">
        <v>3100</v>
      </c>
      <c r="D98" s="125"/>
      <c r="E98" s="73">
        <f t="shared" si="7"/>
        <v>0</v>
      </c>
      <c r="F98" s="73">
        <f t="shared" si="8"/>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9"/>
        <v>O.K.</v>
      </c>
      <c r="C99" s="119" t="s">
        <v>3101</v>
      </c>
      <c r="D99" s="125"/>
      <c r="E99" s="73">
        <f t="shared" si="7"/>
        <v>0</v>
      </c>
      <c r="F99" s="73">
        <f t="shared" si="8"/>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9"/>
        <v>O.K.</v>
      </c>
      <c r="C100" s="119" t="s">
        <v>3102</v>
      </c>
      <c r="D100" s="125"/>
      <c r="E100" s="73">
        <f t="shared" si="7"/>
        <v>0</v>
      </c>
      <c r="F100" s="73">
        <f t="shared" si="8"/>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9"/>
        <v>O.K.</v>
      </c>
      <c r="C101" s="119" t="s">
        <v>3103</v>
      </c>
      <c r="D101" s="125"/>
      <c r="E101" s="73">
        <f t="shared" si="7"/>
        <v>0</v>
      </c>
      <c r="F101" s="73">
        <f t="shared" si="8"/>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9"/>
        <v>O.K.</v>
      </c>
      <c r="C102" s="119" t="s">
        <v>3104</v>
      </c>
      <c r="D102" s="125"/>
      <c r="E102" s="73">
        <f t="shared" si="7"/>
        <v>0</v>
      </c>
      <c r="F102" s="73">
        <f t="shared" si="8"/>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9"/>
        <v>O.K.</v>
      </c>
      <c r="C103" s="119" t="s">
        <v>3105</v>
      </c>
      <c r="D103" s="125"/>
      <c r="E103" s="73">
        <f t="shared" si="7"/>
        <v>0</v>
      </c>
      <c r="F103" s="73">
        <f t="shared" si="8"/>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9"/>
        <v>O.K.</v>
      </c>
      <c r="C104" s="119" t="s">
        <v>3106</v>
      </c>
      <c r="D104" s="125"/>
      <c r="E104" s="73">
        <f t="shared" si="7"/>
        <v>0</v>
      </c>
      <c r="F104" s="73">
        <f t="shared" si="8"/>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9"/>
        <v>O.K.</v>
      </c>
      <c r="C105" s="119" t="s">
        <v>3107</v>
      </c>
      <c r="D105" s="125"/>
      <c r="E105" s="73">
        <f t="shared" si="7"/>
        <v>0</v>
      </c>
      <c r="F105" s="73">
        <f t="shared" si="8"/>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9"/>
        <v>O.K.</v>
      </c>
      <c r="C106" s="119" t="s">
        <v>3108</v>
      </c>
      <c r="D106" s="125"/>
      <c r="E106" s="73">
        <f t="shared" si="7"/>
        <v>0</v>
      </c>
      <c r="F106" s="73">
        <f t="shared" si="8"/>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9"/>
        <v>O.K.</v>
      </c>
      <c r="C107" s="119" t="s">
        <v>3109</v>
      </c>
      <c r="D107" s="125"/>
      <c r="E107" s="73">
        <f t="shared" si="7"/>
        <v>0</v>
      </c>
      <c r="F107" s="73">
        <f t="shared" si="8"/>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9"/>
        <v>O.K.</v>
      </c>
      <c r="C108" s="119" t="s">
        <v>3110</v>
      </c>
      <c r="D108" s="125"/>
      <c r="E108" s="73">
        <f t="shared" si="7"/>
        <v>0</v>
      </c>
      <c r="F108" s="73">
        <f t="shared" si="8"/>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9"/>
        <v>O.K.</v>
      </c>
      <c r="C109" s="119" t="s">
        <v>3111</v>
      </c>
      <c r="D109" s="125"/>
      <c r="E109" s="73">
        <f t="shared" si="7"/>
        <v>0</v>
      </c>
      <c r="F109" s="73">
        <f t="shared" si="8"/>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9"/>
        <v>O.K.</v>
      </c>
      <c r="C110" s="119" t="s">
        <v>3112</v>
      </c>
      <c r="D110" s="125"/>
      <c r="E110" s="73">
        <f t="shared" si="7"/>
        <v>0</v>
      </c>
      <c r="F110" s="73">
        <f t="shared" si="8"/>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9"/>
        <v>O.K.</v>
      </c>
      <c r="C111" s="119" t="s">
        <v>3113</v>
      </c>
      <c r="D111" s="125"/>
      <c r="E111" s="73">
        <f t="shared" si="7"/>
        <v>0</v>
      </c>
      <c r="F111" s="73">
        <f t="shared" si="8"/>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9"/>
        <v>O.K.</v>
      </c>
      <c r="C112" s="119" t="s">
        <v>3114</v>
      </c>
      <c r="D112" s="125"/>
      <c r="E112" s="73">
        <f t="shared" si="7"/>
        <v>0</v>
      </c>
      <c r="F112" s="73">
        <f t="shared" si="8"/>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9"/>
        <v>O.K.</v>
      </c>
      <c r="C113" s="119" t="s">
        <v>3115</v>
      </c>
      <c r="D113" s="125"/>
      <c r="E113" s="73">
        <f t="shared" si="7"/>
        <v>0</v>
      </c>
      <c r="F113" s="73">
        <f t="shared" si="8"/>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9"/>
        <v>O.K.</v>
      </c>
      <c r="C114" s="119" t="s">
        <v>3116</v>
      </c>
      <c r="D114" s="125"/>
      <c r="E114" s="73">
        <f t="shared" si="7"/>
        <v>0</v>
      </c>
      <c r="F114" s="73">
        <f t="shared" si="8"/>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9"/>
        <v>O.K.</v>
      </c>
      <c r="C115" s="119" t="s">
        <v>3117</v>
      </c>
      <c r="D115" s="125"/>
      <c r="E115" s="73">
        <f t="shared" si="7"/>
        <v>0</v>
      </c>
      <c r="F115" s="73">
        <f t="shared" si="8"/>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9"/>
        <v>O.K.</v>
      </c>
      <c r="C116" s="119" t="s">
        <v>3118</v>
      </c>
      <c r="D116" s="125"/>
      <c r="E116" s="73">
        <f t="shared" si="7"/>
        <v>0</v>
      </c>
      <c r="F116" s="73">
        <f t="shared" si="8"/>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9"/>
        <v>O.K.</v>
      </c>
      <c r="C117" s="119" t="s">
        <v>3119</v>
      </c>
      <c r="D117" s="125"/>
      <c r="E117" s="73">
        <f t="shared" si="7"/>
        <v>0</v>
      </c>
      <c r="F117" s="73">
        <f t="shared" si="8"/>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9"/>
        <v>O.K.</v>
      </c>
      <c r="C118" s="122" t="s">
        <v>3120</v>
      </c>
      <c r="D118" s="125"/>
      <c r="E118" s="73">
        <f t="shared" si="7"/>
        <v>0</v>
      </c>
      <c r="F118" s="73">
        <f t="shared" si="8"/>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9"/>
        <v>O.K.</v>
      </c>
      <c r="C119" s="122" t="s">
        <v>3121</v>
      </c>
      <c r="D119" s="125"/>
      <c r="E119" s="73">
        <f t="shared" si="7"/>
        <v>0</v>
      </c>
      <c r="F119" s="73">
        <f t="shared" si="8"/>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9"/>
        <v>O.K.</v>
      </c>
      <c r="C120" s="122" t="s">
        <v>3122</v>
      </c>
      <c r="D120" s="125"/>
      <c r="E120" s="73">
        <f t="shared" si="7"/>
        <v>0</v>
      </c>
      <c r="F120" s="73">
        <f t="shared" si="8"/>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9"/>
        <v>O.K.</v>
      </c>
      <c r="C121" s="122" t="s">
        <v>3123</v>
      </c>
      <c r="D121" s="125"/>
      <c r="E121" s="73">
        <f t="shared" si="7"/>
        <v>0</v>
      </c>
      <c r="F121" s="73">
        <f t="shared" si="8"/>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9"/>
        <v>O.K.</v>
      </c>
      <c r="C122" s="122" t="s">
        <v>3124</v>
      </c>
      <c r="D122" s="125"/>
      <c r="E122" s="73">
        <f t="shared" si="7"/>
        <v>0</v>
      </c>
      <c r="F122" s="73">
        <f t="shared" si="8"/>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9"/>
        <v>O.K.</v>
      </c>
      <c r="C123" s="122" t="s">
        <v>3125</v>
      </c>
      <c r="D123" s="125"/>
      <c r="E123" s="73">
        <f t="shared" si="7"/>
        <v>0</v>
      </c>
      <c r="F123" s="73">
        <f t="shared" si="8"/>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9"/>
        <v>O.K.</v>
      </c>
      <c r="C124" s="122" t="s">
        <v>3126</v>
      </c>
      <c r="D124" s="125"/>
      <c r="E124" s="73">
        <f t="shared" si="7"/>
        <v>0</v>
      </c>
      <c r="F124" s="73">
        <f t="shared" si="8"/>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9"/>
        <v>O.K.</v>
      </c>
      <c r="C125" s="122" t="s">
        <v>3127</v>
      </c>
      <c r="D125" s="125"/>
      <c r="E125" s="73">
        <f t="shared" si="7"/>
        <v>0</v>
      </c>
      <c r="F125" s="73">
        <f t="shared" si="8"/>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9"/>
        <v>O.K.</v>
      </c>
      <c r="C126" s="122" t="s">
        <v>3128</v>
      </c>
      <c r="D126" s="125"/>
      <c r="E126" s="73">
        <f t="shared" si="7"/>
        <v>0</v>
      </c>
      <c r="F126" s="73">
        <f t="shared" si="8"/>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9"/>
        <v>O.K.</v>
      </c>
      <c r="C127" s="122" t="s">
        <v>3129</v>
      </c>
      <c r="D127" s="125"/>
      <c r="E127" s="73">
        <f t="shared" si="7"/>
        <v>0</v>
      </c>
      <c r="F127" s="73">
        <f t="shared" si="8"/>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9"/>
        <v>O.K.</v>
      </c>
      <c r="C128" s="122" t="s">
        <v>3130</v>
      </c>
      <c r="D128" s="125"/>
      <c r="E128" s="73">
        <f t="shared" si="7"/>
        <v>0</v>
      </c>
      <c r="F128" s="73">
        <f t="shared" si="8"/>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9"/>
        <v>O.K.</v>
      </c>
      <c r="C129" s="122" t="s">
        <v>3131</v>
      </c>
      <c r="D129" s="125"/>
      <c r="E129" s="73">
        <f t="shared" si="7"/>
        <v>0</v>
      </c>
      <c r="F129" s="73">
        <f t="shared" si="8"/>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9"/>
        <v>O.K.</v>
      </c>
      <c r="C130" s="122" t="s">
        <v>3132</v>
      </c>
      <c r="D130" s="125"/>
      <c r="E130" s="73">
        <f t="shared" si="7"/>
        <v>0</v>
      </c>
      <c r="F130" s="73">
        <f t="shared" si="8"/>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9"/>
        <v>O.K.</v>
      </c>
      <c r="C131" s="122" t="s">
        <v>3133</v>
      </c>
      <c r="D131" s="125"/>
      <c r="E131" s="73">
        <f t="shared" si="7"/>
        <v>0</v>
      </c>
      <c r="F131" s="73">
        <f t="shared" si="8"/>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9"/>
        <v>O.K.</v>
      </c>
      <c r="C132" s="122" t="s">
        <v>3134</v>
      </c>
      <c r="D132" s="125"/>
      <c r="E132" s="73">
        <f t="shared" si="7"/>
        <v>0</v>
      </c>
      <c r="F132" s="73">
        <f t="shared" si="8"/>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9"/>
        <v>O.K.</v>
      </c>
      <c r="C133" s="122" t="s">
        <v>3135</v>
      </c>
      <c r="D133" s="125"/>
      <c r="E133" s="73">
        <f t="shared" si="7"/>
        <v>0</v>
      </c>
      <c r="F133" s="73">
        <f t="shared" si="8"/>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9"/>
        <v>O.K.</v>
      </c>
      <c r="C134" s="122" t="s">
        <v>3136</v>
      </c>
      <c r="D134" s="125"/>
      <c r="E134" s="73">
        <f t="shared" si="7"/>
        <v>0</v>
      </c>
      <c r="F134" s="73">
        <f t="shared" si="8"/>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9"/>
        <v>O.K.</v>
      </c>
      <c r="C135" s="119" t="s">
        <v>3137</v>
      </c>
      <c r="D135" s="125"/>
      <c r="E135" s="73">
        <f t="shared" si="7"/>
        <v>0</v>
      </c>
      <c r="F135" s="73">
        <f t="shared" si="8"/>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9"/>
        <v>O.K.</v>
      </c>
      <c r="C136" s="119" t="s">
        <v>3138</v>
      </c>
      <c r="D136" s="125"/>
      <c r="E136" s="73">
        <f t="shared" si="7"/>
        <v>0</v>
      </c>
      <c r="F136" s="73">
        <f t="shared" si="8"/>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9"/>
        <v>O.K.</v>
      </c>
      <c r="C137" s="119" t="s">
        <v>3139</v>
      </c>
      <c r="D137" s="125"/>
      <c r="E137" s="73">
        <f t="shared" si="7"/>
        <v>0</v>
      </c>
      <c r="F137" s="73">
        <f t="shared" si="8"/>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9"/>
        <v>O.K.</v>
      </c>
      <c r="C138" s="119" t="s">
        <v>3140</v>
      </c>
      <c r="D138" s="125"/>
      <c r="E138" s="73">
        <f t="shared" si="7"/>
        <v>0</v>
      </c>
      <c r="F138" s="73">
        <f t="shared" si="8"/>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9"/>
        <v>O.K.</v>
      </c>
      <c r="C139" s="119" t="s">
        <v>3141</v>
      </c>
      <c r="D139" s="125"/>
      <c r="E139" s="73">
        <f t="shared" si="7"/>
        <v>0</v>
      </c>
      <c r="F139" s="73">
        <f t="shared" si="8"/>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9"/>
        <v>O.K.</v>
      </c>
      <c r="C140" s="119" t="s">
        <v>3142</v>
      </c>
      <c r="D140" s="125"/>
      <c r="E140" s="73">
        <f t="shared" si="7"/>
        <v>0</v>
      </c>
      <c r="F140" s="73">
        <f t="shared" si="8"/>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9"/>
        <v>O.K.</v>
      </c>
      <c r="C141" s="119" t="s">
        <v>3143</v>
      </c>
      <c r="D141" s="125"/>
      <c r="E141" s="73">
        <f t="shared" si="7"/>
        <v>0</v>
      </c>
      <c r="F141" s="73">
        <f t="shared" si="8"/>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9"/>
        <v>O.K.</v>
      </c>
      <c r="C142" s="119" t="s">
        <v>3144</v>
      </c>
      <c r="D142" s="125"/>
      <c r="E142" s="73">
        <f t="shared" si="7"/>
        <v>0</v>
      </c>
      <c r="F142" s="73">
        <f t="shared" si="8"/>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9"/>
        <v>O.K.</v>
      </c>
      <c r="C143" s="119" t="s">
        <v>3145</v>
      </c>
      <c r="D143" s="125"/>
      <c r="E143" s="73">
        <f t="shared" si="7"/>
        <v>0</v>
      </c>
      <c r="F143" s="73">
        <f t="shared" si="8"/>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9"/>
        <v>O.K.</v>
      </c>
      <c r="C144" s="119" t="s">
        <v>3146</v>
      </c>
      <c r="D144" s="125"/>
      <c r="E144" s="73">
        <f t="shared" si="7"/>
        <v>0</v>
      </c>
      <c r="F144" s="73">
        <f t="shared" si="8"/>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9"/>
        <v>O.K.</v>
      </c>
      <c r="C145" s="119" t="s">
        <v>3147</v>
      </c>
      <c r="D145" s="125"/>
      <c r="E145" s="73">
        <f t="shared" si="7"/>
        <v>0</v>
      </c>
      <c r="F145" s="73">
        <f t="shared" si="8"/>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9"/>
        <v>O.K.</v>
      </c>
      <c r="C146" s="119" t="s">
        <v>3148</v>
      </c>
      <c r="D146" s="125"/>
      <c r="E146" s="73">
        <f t="shared" si="7"/>
        <v>0</v>
      </c>
      <c r="F146" s="73">
        <f t="shared" si="8"/>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9"/>
        <v>O.K.</v>
      </c>
      <c r="C147" s="119" t="s">
        <v>3149</v>
      </c>
      <c r="D147" s="125"/>
      <c r="E147" s="73">
        <f t="shared" si="7"/>
        <v>0</v>
      </c>
      <c r="F147" s="73">
        <f t="shared" si="8"/>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9"/>
        <v>O.K.</v>
      </c>
      <c r="C148" s="119" t="s">
        <v>3150</v>
      </c>
      <c r="D148" s="125"/>
      <c r="E148" s="73">
        <f t="shared" ref="E148:E211" si="10">MAX(G148:K148)</f>
        <v>0</v>
      </c>
      <c r="F148" s="73">
        <f t="shared" si="8"/>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9"/>
        <v>O.K.</v>
      </c>
      <c r="C149" s="119" t="s">
        <v>3151</v>
      </c>
      <c r="D149" s="125"/>
      <c r="E149" s="73">
        <f t="shared" si="10"/>
        <v>0</v>
      </c>
      <c r="F149" s="73">
        <f t="shared" ref="F149:F212" si="11">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9"/>
        <v>O.K.</v>
      </c>
      <c r="C150" s="120" t="s">
        <v>3152</v>
      </c>
      <c r="D150" s="125"/>
      <c r="E150" s="73">
        <f t="shared" si="10"/>
        <v>0</v>
      </c>
      <c r="F150" s="73">
        <f t="shared" si="11"/>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9"/>
        <v>O.K.</v>
      </c>
      <c r="C151" s="119" t="s">
        <v>3153</v>
      </c>
      <c r="D151" s="125"/>
      <c r="E151" s="73">
        <f t="shared" si="10"/>
        <v>0</v>
      </c>
      <c r="F151" s="73">
        <f t="shared" si="11"/>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9"/>
        <v>O.K.</v>
      </c>
      <c r="C152" s="119" t="s">
        <v>3154</v>
      </c>
      <c r="D152" s="125"/>
      <c r="E152" s="73">
        <f t="shared" si="10"/>
        <v>0</v>
      </c>
      <c r="F152" s="73">
        <f t="shared" si="11"/>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9"/>
        <v>O.K.</v>
      </c>
      <c r="C153" s="119" t="s">
        <v>3155</v>
      </c>
      <c r="D153" s="125"/>
      <c r="E153" s="73">
        <f t="shared" si="10"/>
        <v>0</v>
      </c>
      <c r="F153" s="73">
        <f t="shared" si="11"/>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9"/>
        <v>O.K.</v>
      </c>
      <c r="C154" s="119" t="s">
        <v>3156</v>
      </c>
      <c r="D154" s="125"/>
      <c r="E154" s="73">
        <f t="shared" si="10"/>
        <v>0</v>
      </c>
      <c r="F154" s="73">
        <f t="shared" si="11"/>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9"/>
        <v>O.K.</v>
      </c>
      <c r="C155" s="119" t="s">
        <v>3157</v>
      </c>
      <c r="D155" s="125"/>
      <c r="E155" s="73">
        <f t="shared" si="10"/>
        <v>0</v>
      </c>
      <c r="F155" s="73">
        <f t="shared" si="11"/>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9"/>
        <v>O.K.</v>
      </c>
      <c r="C156" s="119" t="s">
        <v>3158</v>
      </c>
      <c r="D156" s="125"/>
      <c r="E156" s="73">
        <f t="shared" si="10"/>
        <v>0</v>
      </c>
      <c r="F156" s="73">
        <f t="shared" si="11"/>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9"/>
        <v>O.K.</v>
      </c>
      <c r="C157" s="119" t="s">
        <v>3159</v>
      </c>
      <c r="D157" s="125"/>
      <c r="E157" s="73">
        <f t="shared" si="10"/>
        <v>0</v>
      </c>
      <c r="F157" s="73">
        <f t="shared" si="11"/>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9"/>
        <v>O.K.</v>
      </c>
      <c r="C158" s="119" t="s">
        <v>3160</v>
      </c>
      <c r="D158" s="125"/>
      <c r="E158" s="73">
        <f t="shared" si="10"/>
        <v>0</v>
      </c>
      <c r="F158" s="73">
        <f t="shared" si="11"/>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9"/>
        <v>O.K.</v>
      </c>
      <c r="C159" s="119" t="s">
        <v>3161</v>
      </c>
      <c r="D159" s="125"/>
      <c r="E159" s="73">
        <f t="shared" si="10"/>
        <v>0</v>
      </c>
      <c r="F159" s="73">
        <f t="shared" si="11"/>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9"/>
        <v>O.K.</v>
      </c>
      <c r="C160" s="120" t="s">
        <v>3162</v>
      </c>
      <c r="D160" s="125"/>
      <c r="E160" s="73">
        <f t="shared" si="10"/>
        <v>0</v>
      </c>
      <c r="F160" s="73">
        <f t="shared" si="11"/>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9"/>
        <v>O.K.</v>
      </c>
      <c r="C161" s="121" t="s">
        <v>3163</v>
      </c>
      <c r="D161" s="125"/>
      <c r="E161" s="73">
        <f t="shared" si="10"/>
        <v>0</v>
      </c>
      <c r="F161" s="73">
        <f t="shared" si="11"/>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9"/>
        <v>O.K.</v>
      </c>
      <c r="C162" s="120" t="s">
        <v>3164</v>
      </c>
      <c r="D162" s="125"/>
      <c r="E162" s="73">
        <f t="shared" si="10"/>
        <v>0</v>
      </c>
      <c r="F162" s="73">
        <f t="shared" si="11"/>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2">IF(E163=1,"Pogreška",IF(F163=1,"Provjera","O.K."))</f>
        <v>O.K.</v>
      </c>
      <c r="C163" s="121" t="s">
        <v>3165</v>
      </c>
      <c r="D163" s="125"/>
      <c r="E163" s="73">
        <f t="shared" si="10"/>
        <v>0</v>
      </c>
      <c r="F163" s="73">
        <f t="shared" si="11"/>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2"/>
        <v>O.K.</v>
      </c>
      <c r="C164" s="120" t="s">
        <v>3166</v>
      </c>
      <c r="D164" s="125"/>
      <c r="E164" s="73">
        <f t="shared" si="10"/>
        <v>0</v>
      </c>
      <c r="F164" s="73">
        <f t="shared" si="11"/>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2"/>
        <v>O.K.</v>
      </c>
      <c r="C165" s="121" t="s">
        <v>3167</v>
      </c>
      <c r="D165" s="125"/>
      <c r="E165" s="73">
        <f t="shared" si="10"/>
        <v>0</v>
      </c>
      <c r="F165" s="73">
        <f t="shared" si="11"/>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2"/>
        <v>O.K.</v>
      </c>
      <c r="C166" s="121" t="s">
        <v>3168</v>
      </c>
      <c r="D166" s="125"/>
      <c r="E166" s="73">
        <f t="shared" si="10"/>
        <v>0</v>
      </c>
      <c r="F166" s="73">
        <f t="shared" si="11"/>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2"/>
        <v>O.K.</v>
      </c>
      <c r="C167" s="120" t="s">
        <v>3169</v>
      </c>
      <c r="D167" s="125"/>
      <c r="E167" s="73">
        <f t="shared" si="10"/>
        <v>0</v>
      </c>
      <c r="F167" s="73">
        <f t="shared" si="11"/>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2"/>
        <v>O.K.</v>
      </c>
      <c r="C168" s="120" t="s">
        <v>3170</v>
      </c>
      <c r="D168" s="125"/>
      <c r="E168" s="73">
        <f t="shared" si="10"/>
        <v>0</v>
      </c>
      <c r="F168" s="73">
        <f t="shared" si="11"/>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2"/>
        <v>O.K.</v>
      </c>
      <c r="C169" s="120" t="s">
        <v>3171</v>
      </c>
      <c r="D169" s="125"/>
      <c r="E169" s="73">
        <f t="shared" si="10"/>
        <v>0</v>
      </c>
      <c r="F169" s="73">
        <f t="shared" si="11"/>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2"/>
        <v>O.K.</v>
      </c>
      <c r="C170" s="120" t="s">
        <v>3172</v>
      </c>
      <c r="D170" s="125"/>
      <c r="E170" s="73">
        <f t="shared" si="10"/>
        <v>0</v>
      </c>
      <c r="F170" s="73">
        <f t="shared" si="11"/>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2"/>
        <v>O.K.</v>
      </c>
      <c r="C171" s="120" t="s">
        <v>3173</v>
      </c>
      <c r="D171" s="125"/>
      <c r="E171" s="73">
        <f t="shared" si="10"/>
        <v>0</v>
      </c>
      <c r="F171" s="73">
        <f t="shared" si="11"/>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2"/>
        <v>O.K.</v>
      </c>
      <c r="C172" s="121" t="s">
        <v>3174</v>
      </c>
      <c r="D172" s="125"/>
      <c r="E172" s="73">
        <f t="shared" si="10"/>
        <v>0</v>
      </c>
      <c r="F172" s="73">
        <f t="shared" si="11"/>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2"/>
        <v>O.K.</v>
      </c>
      <c r="C173" s="121" t="s">
        <v>3175</v>
      </c>
      <c r="D173" s="125"/>
      <c r="E173" s="73">
        <f t="shared" si="10"/>
        <v>0</v>
      </c>
      <c r="F173" s="73">
        <f t="shared" si="11"/>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2"/>
        <v>O.K.</v>
      </c>
      <c r="C174" s="120" t="s">
        <v>3176</v>
      </c>
      <c r="D174" s="125"/>
      <c r="E174" s="73">
        <f t="shared" si="10"/>
        <v>0</v>
      </c>
      <c r="F174" s="73">
        <f t="shared" si="11"/>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2"/>
        <v>O.K.</v>
      </c>
      <c r="C175" s="120" t="s">
        <v>3177</v>
      </c>
      <c r="D175" s="125"/>
      <c r="E175" s="73">
        <f t="shared" si="10"/>
        <v>0</v>
      </c>
      <c r="F175" s="73">
        <f t="shared" si="11"/>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2"/>
        <v>O.K.</v>
      </c>
      <c r="C176" s="121" t="s">
        <v>3178</v>
      </c>
      <c r="D176" s="125"/>
      <c r="E176" s="73">
        <f t="shared" si="10"/>
        <v>0</v>
      </c>
      <c r="F176" s="73">
        <f t="shared" si="11"/>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2"/>
        <v>O.K.</v>
      </c>
      <c r="C177" s="120" t="s">
        <v>3179</v>
      </c>
      <c r="D177" s="125"/>
      <c r="E177" s="73">
        <f t="shared" si="10"/>
        <v>0</v>
      </c>
      <c r="F177" s="73">
        <f t="shared" si="11"/>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2"/>
        <v>O.K.</v>
      </c>
      <c r="C178" s="121" t="s">
        <v>3180</v>
      </c>
      <c r="D178" s="125"/>
      <c r="E178" s="73">
        <f t="shared" si="10"/>
        <v>0</v>
      </c>
      <c r="F178" s="73">
        <f t="shared" si="11"/>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2"/>
        <v>O.K.</v>
      </c>
      <c r="C179" s="121" t="s">
        <v>3181</v>
      </c>
      <c r="D179" s="125"/>
      <c r="E179" s="73">
        <f t="shared" si="10"/>
        <v>0</v>
      </c>
      <c r="F179" s="73">
        <f t="shared" si="11"/>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2"/>
        <v>O.K.</v>
      </c>
      <c r="C180" s="120" t="s">
        <v>3182</v>
      </c>
      <c r="D180" s="125"/>
      <c r="E180" s="73">
        <f t="shared" si="10"/>
        <v>0</v>
      </c>
      <c r="F180" s="73">
        <f t="shared" si="11"/>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2"/>
        <v>O.K.</v>
      </c>
      <c r="C181" s="120" t="s">
        <v>3183</v>
      </c>
      <c r="D181" s="125"/>
      <c r="E181" s="73">
        <f t="shared" si="10"/>
        <v>0</v>
      </c>
      <c r="F181" s="73">
        <f t="shared" si="11"/>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2"/>
        <v>O.K.</v>
      </c>
      <c r="C182" s="121" t="s">
        <v>3184</v>
      </c>
      <c r="D182" s="125"/>
      <c r="E182" s="73">
        <f t="shared" si="10"/>
        <v>0</v>
      </c>
      <c r="F182" s="73">
        <f t="shared" si="11"/>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2"/>
        <v>O.K.</v>
      </c>
      <c r="C183" s="120" t="s">
        <v>3185</v>
      </c>
      <c r="D183" s="125"/>
      <c r="E183" s="73">
        <f t="shared" si="10"/>
        <v>0</v>
      </c>
      <c r="F183" s="73">
        <f t="shared" si="11"/>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2"/>
        <v>O.K.</v>
      </c>
      <c r="C184" s="120" t="s">
        <v>3186</v>
      </c>
      <c r="D184" s="125"/>
      <c r="E184" s="73">
        <f t="shared" si="10"/>
        <v>0</v>
      </c>
      <c r="F184" s="73">
        <f t="shared" si="11"/>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2"/>
        <v>O.K.</v>
      </c>
      <c r="C185" s="120" t="s">
        <v>3187</v>
      </c>
      <c r="D185" s="125"/>
      <c r="E185" s="73">
        <f t="shared" si="10"/>
        <v>0</v>
      </c>
      <c r="F185" s="73">
        <f t="shared" si="11"/>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2"/>
        <v>O.K.</v>
      </c>
      <c r="C186" s="121" t="s">
        <v>3188</v>
      </c>
      <c r="D186" s="125"/>
      <c r="E186" s="73">
        <f t="shared" si="10"/>
        <v>0</v>
      </c>
      <c r="F186" s="73">
        <f t="shared" si="11"/>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2"/>
        <v>O.K.</v>
      </c>
      <c r="C187" s="120" t="s">
        <v>3189</v>
      </c>
      <c r="D187" s="125"/>
      <c r="E187" s="73">
        <f t="shared" si="10"/>
        <v>0</v>
      </c>
      <c r="F187" s="73">
        <f t="shared" si="11"/>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2"/>
        <v>O.K.</v>
      </c>
      <c r="C188" s="120" t="s">
        <v>3190</v>
      </c>
      <c r="D188" s="125"/>
      <c r="E188" s="73">
        <f t="shared" si="10"/>
        <v>0</v>
      </c>
      <c r="F188" s="73">
        <f t="shared" si="11"/>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2"/>
        <v>O.K.</v>
      </c>
      <c r="C189" s="120" t="s">
        <v>3191</v>
      </c>
      <c r="D189" s="125"/>
      <c r="E189" s="73">
        <f t="shared" si="10"/>
        <v>0</v>
      </c>
      <c r="F189" s="73">
        <f t="shared" si="11"/>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2"/>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2"/>
        <v>O.K.</v>
      </c>
      <c r="C191" s="120" t="s">
        <v>3193</v>
      </c>
      <c r="D191" s="125"/>
      <c r="E191" s="73">
        <f t="shared" si="10"/>
        <v>0</v>
      </c>
      <c r="F191" s="73">
        <f t="shared" si="11"/>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2"/>
        <v>O.K.</v>
      </c>
      <c r="C192" s="120" t="s">
        <v>3194</v>
      </c>
      <c r="D192" s="125"/>
      <c r="E192" s="73">
        <f t="shared" si="10"/>
        <v>0</v>
      </c>
      <c r="F192" s="73">
        <f t="shared" si="11"/>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2"/>
        <v>O.K.</v>
      </c>
      <c r="C193" s="310" t="s">
        <v>3195</v>
      </c>
      <c r="D193" s="125"/>
      <c r="E193" s="73">
        <f t="shared" si="10"/>
        <v>0</v>
      </c>
      <c r="F193" s="73">
        <f t="shared" si="11"/>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2"/>
        <v>O.K.</v>
      </c>
      <c r="C194" s="120" t="s">
        <v>3196</v>
      </c>
      <c r="D194" s="125"/>
      <c r="E194" s="73">
        <f t="shared" si="10"/>
        <v>0</v>
      </c>
      <c r="F194" s="73">
        <f t="shared" si="11"/>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2"/>
        <v>O.K.</v>
      </c>
      <c r="C195" s="121" t="s">
        <v>3197</v>
      </c>
      <c r="D195" s="125"/>
      <c r="E195" s="73">
        <f t="shared" si="10"/>
        <v>0</v>
      </c>
      <c r="F195" s="73">
        <f t="shared" si="11"/>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2"/>
        <v>O.K.</v>
      </c>
      <c r="C196" s="120" t="s">
        <v>3198</v>
      </c>
      <c r="D196" s="125"/>
      <c r="E196" s="73">
        <f t="shared" si="10"/>
        <v>0</v>
      </c>
      <c r="F196" s="73">
        <f t="shared" si="11"/>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2"/>
        <v>O.K.</v>
      </c>
      <c r="C197" s="310" t="s">
        <v>3199</v>
      </c>
      <c r="D197" s="125"/>
      <c r="E197" s="73">
        <f t="shared" si="10"/>
        <v>0</v>
      </c>
      <c r="F197" s="73">
        <f t="shared" si="11"/>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2"/>
        <v>O.K.</v>
      </c>
      <c r="C198" s="120" t="s">
        <v>3200</v>
      </c>
      <c r="D198" s="125"/>
      <c r="E198" s="73">
        <f t="shared" si="10"/>
        <v>0</v>
      </c>
      <c r="F198" s="73">
        <f t="shared" si="11"/>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2"/>
        <v>O.K.</v>
      </c>
      <c r="C199" s="120" t="s">
        <v>3201</v>
      </c>
      <c r="D199" s="125"/>
      <c r="E199" s="73">
        <f t="shared" si="10"/>
        <v>0</v>
      </c>
      <c r="F199" s="73">
        <f t="shared" si="11"/>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2"/>
        <v>O.K.</v>
      </c>
      <c r="C200" s="120" t="s">
        <v>3202</v>
      </c>
      <c r="D200" s="125"/>
      <c r="E200" s="73">
        <f t="shared" si="10"/>
        <v>0</v>
      </c>
      <c r="F200" s="73">
        <f t="shared" si="11"/>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2"/>
        <v>O.K.</v>
      </c>
      <c r="C201" s="120" t="s">
        <v>3203</v>
      </c>
      <c r="D201" s="125"/>
      <c r="E201" s="73">
        <f t="shared" si="10"/>
        <v>0</v>
      </c>
      <c r="F201" s="73">
        <f t="shared" si="11"/>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2"/>
        <v>O.K.</v>
      </c>
      <c r="C202" s="120" t="s">
        <v>3204</v>
      </c>
      <c r="D202" s="125"/>
      <c r="E202" s="73">
        <f t="shared" si="10"/>
        <v>0</v>
      </c>
      <c r="F202" s="73">
        <f t="shared" si="11"/>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2"/>
        <v>O.K.</v>
      </c>
      <c r="C203" s="120" t="s">
        <v>3205</v>
      </c>
      <c r="D203" s="125"/>
      <c r="E203" s="73">
        <f t="shared" si="10"/>
        <v>0</v>
      </c>
      <c r="F203" s="73">
        <f t="shared" si="11"/>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2"/>
        <v>O.K.</v>
      </c>
      <c r="C204" s="120" t="s">
        <v>3206</v>
      </c>
      <c r="D204" s="125"/>
      <c r="E204" s="73">
        <f t="shared" si="10"/>
        <v>0</v>
      </c>
      <c r="F204" s="73">
        <f t="shared" si="11"/>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IF(E205=1,"Pogreška",IF(F205=1,"Provjera","O.K."))</f>
        <v>O.K.</v>
      </c>
      <c r="C205" s="121" t="s">
        <v>3207</v>
      </c>
      <c r="D205" s="146"/>
      <c r="E205" s="73">
        <f t="shared" si="10"/>
        <v>0</v>
      </c>
      <c r="F205" s="73">
        <f t="shared" si="11"/>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IF(E206=1,"Pogreška",IF(F206=1,"Provjera","O.K."))</f>
        <v>O.K.</v>
      </c>
      <c r="C206" s="121" t="s">
        <v>3208</v>
      </c>
      <c r="D206" s="146"/>
      <c r="E206" s="73">
        <f t="shared" si="10"/>
        <v>0</v>
      </c>
      <c r="F206" s="73">
        <f t="shared" si="11"/>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IF(E207=1,"Pogreška",IF(F207=1,"Provjera","O.K."))</f>
        <v>O.K.</v>
      </c>
      <c r="C207" s="121" t="s">
        <v>3209</v>
      </c>
      <c r="D207" s="146"/>
      <c r="E207" s="73">
        <f t="shared" si="10"/>
        <v>0</v>
      </c>
      <c r="F207" s="73">
        <f t="shared" si="11"/>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3">IF(E208=1,"Pogreška",IF(F208=1,"Provjera","O.K."))</f>
        <v>O.K.</v>
      </c>
      <c r="C208" s="120" t="s">
        <v>3210</v>
      </c>
      <c r="D208" s="125"/>
      <c r="E208" s="73">
        <f t="shared" si="10"/>
        <v>0</v>
      </c>
      <c r="F208" s="73">
        <f t="shared" si="11"/>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3"/>
        <v>O.K.</v>
      </c>
      <c r="C209" s="120" t="s">
        <v>3211</v>
      </c>
      <c r="D209" s="125"/>
      <c r="E209" s="73">
        <f t="shared" si="10"/>
        <v>0</v>
      </c>
      <c r="F209" s="73">
        <f t="shared" si="11"/>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3"/>
        <v>O.K.</v>
      </c>
      <c r="C210" s="120" t="s">
        <v>3212</v>
      </c>
      <c r="D210" s="125"/>
      <c r="E210" s="73">
        <f t="shared" si="10"/>
        <v>0</v>
      </c>
      <c r="F210" s="73">
        <f t="shared" si="11"/>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3"/>
        <v>O.K.</v>
      </c>
      <c r="C211" s="120" t="s">
        <v>3213</v>
      </c>
      <c r="D211" s="125"/>
      <c r="E211" s="73">
        <f t="shared" si="10"/>
        <v>0</v>
      </c>
      <c r="F211" s="73">
        <f t="shared" si="11"/>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3"/>
        <v>O.K.</v>
      </c>
      <c r="C212" s="120" t="s">
        <v>3214</v>
      </c>
      <c r="D212" s="125"/>
      <c r="E212" s="73">
        <f t="shared" ref="E212:E273" si="14">MAX(G212:K212)</f>
        <v>0</v>
      </c>
      <c r="F212" s="73">
        <f t="shared" si="11"/>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3"/>
        <v>O.K.</v>
      </c>
      <c r="C213" s="120" t="s">
        <v>3215</v>
      </c>
      <c r="D213" s="125"/>
      <c r="E213" s="73">
        <f t="shared" si="14"/>
        <v>0</v>
      </c>
      <c r="F213" s="73">
        <f t="shared" ref="F213:F274" si="15">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3"/>
        <v>O.K.</v>
      </c>
      <c r="C214" s="120" t="s">
        <v>3216</v>
      </c>
      <c r="D214" s="125"/>
      <c r="E214" s="73">
        <f t="shared" si="14"/>
        <v>0</v>
      </c>
      <c r="F214" s="73">
        <f t="shared" si="15"/>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3"/>
        <v>Provjera</v>
      </c>
      <c r="C215" s="120" t="s">
        <v>3217</v>
      </c>
      <c r="D215" s="125"/>
      <c r="E215" s="73">
        <f t="shared" si="14"/>
        <v>0</v>
      </c>
      <c r="F215" s="73">
        <f t="shared" si="15"/>
        <v>1</v>
      </c>
      <c r="G215" s="73"/>
      <c r="H215" s="73"/>
      <c r="I215" s="73"/>
      <c r="J215" s="73"/>
      <c r="K215" s="73"/>
      <c r="L215" s="73">
        <f>IF(AND('PR-RAS'!D90&gt;0,'PR-RAS'!D702=0),1,0)</f>
        <v>1</v>
      </c>
      <c r="M215" s="73">
        <f>IF(AND('PR-RAS'!E90&gt;0,'PR-RAS'!E702=0),1,0)</f>
        <v>1</v>
      </c>
      <c r="N215" s="73"/>
      <c r="O215" s="73"/>
      <c r="P215" s="73"/>
    </row>
    <row r="216" spans="1:16" ht="43.5" customHeight="1" x14ac:dyDescent="0.2">
      <c r="A216" s="135">
        <v>179</v>
      </c>
      <c r="B216" s="136" t="str">
        <f t="shared" si="13"/>
        <v>O.K.</v>
      </c>
      <c r="C216" s="120" t="s">
        <v>3218</v>
      </c>
      <c r="D216" s="125"/>
      <c r="E216" s="73">
        <f t="shared" si="14"/>
        <v>0</v>
      </c>
      <c r="F216" s="73">
        <f t="shared" si="15"/>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3"/>
        <v>O.K.</v>
      </c>
      <c r="C217" s="120" t="s">
        <v>3219</v>
      </c>
      <c r="D217" s="125"/>
      <c r="E217" s="73">
        <f t="shared" si="14"/>
        <v>0</v>
      </c>
      <c r="F217" s="73">
        <f t="shared" si="15"/>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3"/>
        <v>O.K.</v>
      </c>
      <c r="C218" s="120" t="s">
        <v>3220</v>
      </c>
      <c r="D218" s="125"/>
      <c r="E218" s="73">
        <f t="shared" si="14"/>
        <v>0</v>
      </c>
      <c r="F218" s="73">
        <f t="shared" si="15"/>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3"/>
        <v>O.K.</v>
      </c>
      <c r="C219" s="120" t="s">
        <v>3221</v>
      </c>
      <c r="D219" s="125"/>
      <c r="E219" s="73">
        <f t="shared" si="14"/>
        <v>0</v>
      </c>
      <c r="F219" s="73">
        <f t="shared" si="15"/>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3"/>
        <v>Provjera</v>
      </c>
      <c r="C220" s="120" t="s">
        <v>3222</v>
      </c>
      <c r="D220" s="125"/>
      <c r="E220" s="73">
        <f t="shared" si="14"/>
        <v>0</v>
      </c>
      <c r="F220" s="73">
        <f t="shared" si="15"/>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3"/>
        <v>O.K.</v>
      </c>
      <c r="C221" s="120" t="s">
        <v>3223</v>
      </c>
      <c r="D221" s="125"/>
      <c r="E221" s="73">
        <f t="shared" si="14"/>
        <v>0</v>
      </c>
      <c r="F221" s="73">
        <f t="shared" si="15"/>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3"/>
        <v>O.K.</v>
      </c>
      <c r="C222" s="120" t="s">
        <v>3224</v>
      </c>
      <c r="D222" s="125"/>
      <c r="E222" s="73">
        <f t="shared" si="14"/>
        <v>0</v>
      </c>
      <c r="F222" s="73">
        <f t="shared" si="15"/>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3"/>
        <v>O.K.</v>
      </c>
      <c r="C223" s="120" t="s">
        <v>3225</v>
      </c>
      <c r="D223" s="125"/>
      <c r="E223" s="73">
        <f t="shared" si="14"/>
        <v>0</v>
      </c>
      <c r="F223" s="73">
        <f t="shared" si="15"/>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3"/>
        <v>Provjera</v>
      </c>
      <c r="C224" s="120" t="s">
        <v>3226</v>
      </c>
      <c r="D224" s="125"/>
      <c r="E224" s="73">
        <f t="shared" si="14"/>
        <v>0</v>
      </c>
      <c r="F224" s="73">
        <f t="shared" si="15"/>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3"/>
        <v>O.K.</v>
      </c>
      <c r="C225" s="120" t="s">
        <v>3227</v>
      </c>
      <c r="D225" s="125"/>
      <c r="E225" s="73">
        <f t="shared" si="14"/>
        <v>0</v>
      </c>
      <c r="F225" s="73">
        <f t="shared" si="15"/>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3"/>
        <v>O.K.</v>
      </c>
      <c r="C226" s="120" t="s">
        <v>3228</v>
      </c>
      <c r="D226" s="125"/>
      <c r="E226" s="73">
        <f t="shared" si="14"/>
        <v>0</v>
      </c>
      <c r="F226" s="73">
        <f t="shared" si="15"/>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3"/>
        <v>Provjera</v>
      </c>
      <c r="C227" s="121" t="s">
        <v>3229</v>
      </c>
      <c r="D227" s="125"/>
      <c r="E227" s="73">
        <f t="shared" si="14"/>
        <v>0</v>
      </c>
      <c r="F227" s="73">
        <f t="shared" si="15"/>
        <v>1</v>
      </c>
      <c r="G227" s="73"/>
      <c r="H227" s="73"/>
      <c r="I227" s="73"/>
      <c r="J227" s="73"/>
      <c r="K227" s="73"/>
      <c r="L227" s="73">
        <f>IF(AND('PR-RAS'!D428&gt;0,SUM('PR-RAS'!D846:D846)=0),1,0)</f>
        <v>1</v>
      </c>
      <c r="M227" s="73">
        <f>IF(AND('PR-RAS'!E428&gt;0,SUM('PR-RAS'!E846:E846)=0),1,0)</f>
        <v>0</v>
      </c>
      <c r="N227" s="73"/>
      <c r="O227" s="73"/>
      <c r="P227" s="73"/>
    </row>
    <row r="228" spans="1:16" ht="30" customHeight="1" x14ac:dyDescent="0.2">
      <c r="A228" s="135">
        <v>191</v>
      </c>
      <c r="B228" s="136" t="str">
        <f t="shared" si="13"/>
        <v>O.K.</v>
      </c>
      <c r="C228" s="121" t="s">
        <v>3230</v>
      </c>
      <c r="D228" s="125"/>
      <c r="E228" s="73">
        <f t="shared" si="14"/>
        <v>0</v>
      </c>
      <c r="F228" s="73">
        <f t="shared" si="15"/>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3"/>
        <v>O.K.</v>
      </c>
      <c r="C229" s="121" t="s">
        <v>3231</v>
      </c>
      <c r="D229" s="125"/>
      <c r="E229" s="73">
        <f t="shared" si="14"/>
        <v>0</v>
      </c>
      <c r="F229" s="73">
        <f t="shared" si="15"/>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3"/>
        <v>O.K.</v>
      </c>
      <c r="C230" s="121" t="s">
        <v>3232</v>
      </c>
      <c r="D230" s="125"/>
      <c r="E230" s="73">
        <f t="shared" si="14"/>
        <v>0</v>
      </c>
      <c r="F230" s="73">
        <f t="shared" si="15"/>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3"/>
        <v>O.K.</v>
      </c>
      <c r="C231" s="121" t="s">
        <v>3233</v>
      </c>
      <c r="D231" s="125"/>
      <c r="E231" s="73">
        <f t="shared" si="14"/>
        <v>0</v>
      </c>
      <c r="F231" s="73">
        <f t="shared" si="15"/>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3"/>
        <v>O.K.</v>
      </c>
      <c r="C232" s="121" t="s">
        <v>3234</v>
      </c>
      <c r="D232" s="125"/>
      <c r="E232" s="73">
        <f t="shared" si="14"/>
        <v>0</v>
      </c>
      <c r="F232" s="73">
        <f t="shared" si="15"/>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3"/>
        <v>O.K.</v>
      </c>
      <c r="C233" s="121" t="s">
        <v>3235</v>
      </c>
      <c r="D233" s="125"/>
      <c r="E233" s="73">
        <f t="shared" si="14"/>
        <v>0</v>
      </c>
      <c r="F233" s="73">
        <f t="shared" si="15"/>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3"/>
        <v>O.K.</v>
      </c>
      <c r="C234" s="120" t="s">
        <v>3236</v>
      </c>
      <c r="D234" s="125"/>
      <c r="E234" s="73">
        <f t="shared" si="14"/>
        <v>0</v>
      </c>
      <c r="F234" s="73">
        <f t="shared" si="15"/>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3"/>
        <v>O.K.</v>
      </c>
      <c r="C235" s="120" t="s">
        <v>3237</v>
      </c>
      <c r="D235" s="125"/>
      <c r="E235" s="73">
        <f t="shared" si="14"/>
        <v>0</v>
      </c>
      <c r="F235" s="73">
        <f t="shared" si="15"/>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3"/>
        <v>O.K.</v>
      </c>
      <c r="C236" s="120" t="s">
        <v>3238</v>
      </c>
      <c r="D236" s="125"/>
      <c r="E236" s="73">
        <f t="shared" si="14"/>
        <v>0</v>
      </c>
      <c r="F236" s="73">
        <f t="shared" si="15"/>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3"/>
        <v>O.K.</v>
      </c>
      <c r="C237" s="120" t="s">
        <v>3239</v>
      </c>
      <c r="D237" s="125"/>
      <c r="E237" s="73">
        <f t="shared" si="14"/>
        <v>0</v>
      </c>
      <c r="F237" s="73">
        <f t="shared" si="15"/>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3"/>
        <v>O.K.</v>
      </c>
      <c r="C238" s="120" t="s">
        <v>3240</v>
      </c>
      <c r="D238" s="125"/>
      <c r="E238" s="73">
        <f t="shared" si="14"/>
        <v>0</v>
      </c>
      <c r="F238" s="73">
        <f t="shared" si="15"/>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3"/>
        <v>O.K.</v>
      </c>
      <c r="C239" s="120" t="s">
        <v>3241</v>
      </c>
      <c r="D239" s="125"/>
      <c r="E239" s="73">
        <f t="shared" si="14"/>
        <v>0</v>
      </c>
      <c r="F239" s="73">
        <f t="shared" si="15"/>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3"/>
        <v>O.K.</v>
      </c>
      <c r="C240" s="120" t="s">
        <v>3242</v>
      </c>
      <c r="D240" s="125"/>
      <c r="E240" s="73">
        <f t="shared" si="14"/>
        <v>0</v>
      </c>
      <c r="F240" s="73">
        <f t="shared" si="15"/>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3"/>
        <v>O.K.</v>
      </c>
      <c r="C241" s="120" t="s">
        <v>3243</v>
      </c>
      <c r="D241" s="125"/>
      <c r="E241" s="73">
        <f t="shared" si="14"/>
        <v>0</v>
      </c>
      <c r="F241" s="73">
        <f t="shared" si="15"/>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3"/>
        <v>O.K.</v>
      </c>
      <c r="C242" s="120" t="s">
        <v>3244</v>
      </c>
      <c r="D242" s="125"/>
      <c r="E242" s="73">
        <f t="shared" si="14"/>
        <v>0</v>
      </c>
      <c r="F242" s="73">
        <f t="shared" si="15"/>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3"/>
        <v>O.K.</v>
      </c>
      <c r="C243" s="120" t="s">
        <v>3245</v>
      </c>
      <c r="D243" s="125"/>
      <c r="E243" s="73">
        <f t="shared" si="14"/>
        <v>0</v>
      </c>
      <c r="F243" s="73">
        <f t="shared" si="15"/>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3"/>
        <v>O.K.</v>
      </c>
      <c r="C244" s="120" t="s">
        <v>3246</v>
      </c>
      <c r="D244" s="125"/>
      <c r="E244" s="73">
        <f t="shared" si="14"/>
        <v>0</v>
      </c>
      <c r="F244" s="73">
        <f t="shared" si="15"/>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3"/>
        <v>O.K.</v>
      </c>
      <c r="C245" s="120" t="s">
        <v>3247</v>
      </c>
      <c r="D245" s="125"/>
      <c r="E245" s="73">
        <f t="shared" si="14"/>
        <v>0</v>
      </c>
      <c r="F245" s="73">
        <f t="shared" si="15"/>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3"/>
        <v>Provjera</v>
      </c>
      <c r="C246" s="120" t="s">
        <v>3248</v>
      </c>
      <c r="D246" s="125"/>
      <c r="E246" s="73">
        <f t="shared" si="14"/>
        <v>0</v>
      </c>
      <c r="F246" s="73">
        <f t="shared" si="15"/>
        <v>1</v>
      </c>
      <c r="G246" s="73"/>
      <c r="H246" s="73"/>
      <c r="I246" s="73"/>
      <c r="J246" s="73"/>
      <c r="K246" s="73"/>
      <c r="L246" s="73">
        <f>IF(AND('PR-RAS'!D503&gt;0,'PR-RAS'!D897=0),1,0)</f>
        <v>1</v>
      </c>
      <c r="M246" s="73">
        <f>IF(AND('PR-RAS'!E503&gt;0,'PR-RAS'!E897=0),1,0)</f>
        <v>0</v>
      </c>
      <c r="N246" s="73"/>
      <c r="O246" s="73"/>
      <c r="P246" s="73"/>
    </row>
    <row r="247" spans="1:16" ht="30" customHeight="1" x14ac:dyDescent="0.2">
      <c r="A247" s="135">
        <v>210</v>
      </c>
      <c r="B247" s="136" t="str">
        <f t="shared" si="13"/>
        <v>O.K.</v>
      </c>
      <c r="C247" s="120" t="s">
        <v>3249</v>
      </c>
      <c r="D247" s="125"/>
      <c r="E247" s="73">
        <f t="shared" si="14"/>
        <v>0</v>
      </c>
      <c r="F247" s="73">
        <f t="shared" si="15"/>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3"/>
        <v>O.K.</v>
      </c>
      <c r="C248" s="120" t="s">
        <v>3250</v>
      </c>
      <c r="D248" s="125"/>
      <c r="E248" s="73">
        <f t="shared" si="14"/>
        <v>0</v>
      </c>
      <c r="F248" s="73">
        <f t="shared" si="15"/>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3"/>
        <v>O.K.</v>
      </c>
      <c r="C249" s="120" t="s">
        <v>3251</v>
      </c>
      <c r="D249" s="125"/>
      <c r="E249" s="73">
        <f t="shared" si="14"/>
        <v>0</v>
      </c>
      <c r="F249" s="73">
        <f t="shared" si="15"/>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3"/>
        <v>Provjera</v>
      </c>
      <c r="C250" s="121" t="s">
        <v>3252</v>
      </c>
      <c r="D250" s="125"/>
      <c r="E250" s="73">
        <f t="shared" si="14"/>
        <v>0</v>
      </c>
      <c r="F250" s="73">
        <f t="shared" si="15"/>
        <v>1</v>
      </c>
      <c r="G250" s="73"/>
      <c r="H250" s="73"/>
      <c r="I250" s="73"/>
      <c r="J250" s="73"/>
      <c r="K250" s="73"/>
      <c r="L250" s="73">
        <f>IF(AND('PR-RAS'!D536&gt;0,SUM('PR-RAS'!D915:D915)=0),1,0)</f>
        <v>0</v>
      </c>
      <c r="M250" s="73">
        <f>IF(AND('PR-RAS'!E536&gt;0,SUM('PR-RAS'!E915:E915)=0),1,0)</f>
        <v>1</v>
      </c>
      <c r="N250" s="73"/>
      <c r="O250" s="73"/>
      <c r="P250" s="73"/>
    </row>
    <row r="251" spans="1:16" ht="30" customHeight="1" x14ac:dyDescent="0.2">
      <c r="A251" s="135">
        <v>214</v>
      </c>
      <c r="B251" s="136" t="str">
        <f t="shared" si="13"/>
        <v>O.K.</v>
      </c>
      <c r="C251" s="121" t="s">
        <v>3253</v>
      </c>
      <c r="D251" s="125"/>
      <c r="E251" s="73">
        <f t="shared" si="14"/>
        <v>0</v>
      </c>
      <c r="F251" s="73">
        <f t="shared" si="15"/>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3"/>
        <v>O.K.</v>
      </c>
      <c r="C252" s="121" t="s">
        <v>3254</v>
      </c>
      <c r="D252" s="125"/>
      <c r="E252" s="73">
        <f t="shared" si="14"/>
        <v>0</v>
      </c>
      <c r="F252" s="73">
        <f t="shared" si="15"/>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3"/>
        <v>O.K.</v>
      </c>
      <c r="C253" s="121" t="s">
        <v>3255</v>
      </c>
      <c r="D253" s="125"/>
      <c r="E253" s="73">
        <f t="shared" si="14"/>
        <v>0</v>
      </c>
      <c r="F253" s="73">
        <f t="shared" si="15"/>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3"/>
        <v>O.K.</v>
      </c>
      <c r="C254" s="121" t="s">
        <v>3256</v>
      </c>
      <c r="D254" s="125"/>
      <c r="E254" s="73">
        <f t="shared" si="14"/>
        <v>0</v>
      </c>
      <c r="F254" s="73">
        <f t="shared" si="15"/>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3"/>
        <v>O.K.</v>
      </c>
      <c r="C255" s="121" t="s">
        <v>3257</v>
      </c>
      <c r="D255" s="125"/>
      <c r="E255" s="73">
        <f t="shared" si="14"/>
        <v>0</v>
      </c>
      <c r="F255" s="73">
        <f t="shared" si="15"/>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3"/>
        <v>O.K.</v>
      </c>
      <c r="C256" s="121" t="s">
        <v>3258</v>
      </c>
      <c r="D256" s="125"/>
      <c r="E256" s="73">
        <f t="shared" si="14"/>
        <v>0</v>
      </c>
      <c r="F256" s="73">
        <f t="shared" si="15"/>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3"/>
        <v>O.K.</v>
      </c>
      <c r="C257" s="120" t="s">
        <v>3259</v>
      </c>
      <c r="D257" s="125"/>
      <c r="E257" s="73">
        <f t="shared" si="14"/>
        <v>0</v>
      </c>
      <c r="F257" s="73">
        <f t="shared" si="15"/>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3"/>
        <v>O.K.</v>
      </c>
      <c r="C258" s="120" t="s">
        <v>3260</v>
      </c>
      <c r="D258" s="125"/>
      <c r="E258" s="73">
        <f t="shared" si="14"/>
        <v>0</v>
      </c>
      <c r="F258" s="73">
        <f t="shared" si="15"/>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3"/>
        <v>O.K.</v>
      </c>
      <c r="C259" s="120" t="s">
        <v>3261</v>
      </c>
      <c r="D259" s="125"/>
      <c r="E259" s="73">
        <f t="shared" si="14"/>
        <v>0</v>
      </c>
      <c r="F259" s="73">
        <f t="shared" si="15"/>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3"/>
        <v>O.K.</v>
      </c>
      <c r="C260" s="120" t="s">
        <v>3262</v>
      </c>
      <c r="D260" s="125"/>
      <c r="E260" s="73">
        <f t="shared" si="14"/>
        <v>0</v>
      </c>
      <c r="F260" s="73">
        <f t="shared" si="15"/>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3"/>
        <v>O.K.</v>
      </c>
      <c r="C261" s="120" t="s">
        <v>3263</v>
      </c>
      <c r="D261" s="125"/>
      <c r="E261" s="73">
        <f t="shared" si="14"/>
        <v>0</v>
      </c>
      <c r="F261" s="73">
        <f t="shared" si="15"/>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3"/>
        <v>O.K.</v>
      </c>
      <c r="C262" s="120" t="s">
        <v>3264</v>
      </c>
      <c r="D262" s="125"/>
      <c r="E262" s="73">
        <f t="shared" si="14"/>
        <v>0</v>
      </c>
      <c r="F262" s="73">
        <f t="shared" si="15"/>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3"/>
        <v>O.K.</v>
      </c>
      <c r="C263" s="120" t="s">
        <v>3265</v>
      </c>
      <c r="D263" s="125"/>
      <c r="E263" s="73">
        <f t="shared" si="14"/>
        <v>0</v>
      </c>
      <c r="F263" s="73">
        <f t="shared" si="15"/>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3"/>
        <v>O.K.</v>
      </c>
      <c r="C264" s="120" t="s">
        <v>3266</v>
      </c>
      <c r="D264" s="125"/>
      <c r="E264" s="73">
        <f t="shared" si="14"/>
        <v>0</v>
      </c>
      <c r="F264" s="73">
        <f t="shared" si="15"/>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3"/>
        <v>O.K.</v>
      </c>
      <c r="C265" s="120" t="s">
        <v>3267</v>
      </c>
      <c r="D265" s="125"/>
      <c r="E265" s="73">
        <f t="shared" si="14"/>
        <v>0</v>
      </c>
      <c r="F265" s="73">
        <f t="shared" si="15"/>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3"/>
        <v>O.K.</v>
      </c>
      <c r="C266" s="120" t="s">
        <v>3268</v>
      </c>
      <c r="D266" s="125"/>
      <c r="E266" s="73">
        <f t="shared" si="14"/>
        <v>0</v>
      </c>
      <c r="F266" s="73">
        <f t="shared" si="15"/>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3"/>
        <v>O.K.</v>
      </c>
      <c r="C267" s="120" t="s">
        <v>3269</v>
      </c>
      <c r="D267" s="125"/>
      <c r="E267" s="73">
        <f t="shared" si="14"/>
        <v>0</v>
      </c>
      <c r="F267" s="73">
        <f t="shared" si="15"/>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3"/>
        <v>Provjera</v>
      </c>
      <c r="C268" s="120" t="s">
        <v>3270</v>
      </c>
      <c r="D268" s="125"/>
      <c r="E268" s="73">
        <f t="shared" si="14"/>
        <v>0</v>
      </c>
      <c r="F268" s="73">
        <f t="shared" si="15"/>
        <v>1</v>
      </c>
      <c r="G268" s="73"/>
      <c r="H268" s="73"/>
      <c r="I268" s="73"/>
      <c r="J268" s="73"/>
      <c r="K268" s="73"/>
      <c r="L268" s="73">
        <f>IF(AND('PR-RAS'!D613&gt;0,'PR-RAS'!D965=0),1,0)</f>
        <v>1</v>
      </c>
      <c r="M268" s="73">
        <f>IF(AND('PR-RAS'!E613&gt;0,'PR-RAS'!E965=0),1,0)</f>
        <v>1</v>
      </c>
      <c r="N268" s="73"/>
      <c r="O268" s="73"/>
      <c r="P268" s="73"/>
    </row>
    <row r="269" spans="1:16" ht="30" customHeight="1" x14ac:dyDescent="0.2">
      <c r="A269" s="135">
        <v>232</v>
      </c>
      <c r="B269" s="136" t="str">
        <f t="shared" si="13"/>
        <v>O.K.</v>
      </c>
      <c r="C269" s="120" t="s">
        <v>3271</v>
      </c>
      <c r="D269" s="125"/>
      <c r="E269" s="73">
        <f t="shared" si="14"/>
        <v>0</v>
      </c>
      <c r="F269" s="73">
        <f t="shared" si="15"/>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3"/>
        <v>O.K.</v>
      </c>
      <c r="C270" s="120" t="s">
        <v>3272</v>
      </c>
      <c r="D270" s="125"/>
      <c r="E270" s="73">
        <f t="shared" si="14"/>
        <v>0</v>
      </c>
      <c r="F270" s="73">
        <f t="shared" si="15"/>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3"/>
        <v>O.K.</v>
      </c>
      <c r="C271" s="120" t="s">
        <v>3273</v>
      </c>
      <c r="D271" s="125"/>
      <c r="E271" s="73">
        <f t="shared" si="14"/>
        <v>0</v>
      </c>
      <c r="F271" s="73">
        <f t="shared" si="15"/>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3"/>
        <v>O.K.</v>
      </c>
      <c r="C272" s="121" t="s">
        <v>3274</v>
      </c>
      <c r="D272" s="125"/>
      <c r="E272" s="73">
        <f t="shared" si="14"/>
        <v>0</v>
      </c>
      <c r="F272" s="73">
        <f t="shared" si="15"/>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3"/>
        <v>O.K.</v>
      </c>
      <c r="C273" s="120" t="s">
        <v>3275</v>
      </c>
      <c r="D273" s="125"/>
      <c r="E273" s="73">
        <f t="shared" si="14"/>
        <v>0</v>
      </c>
      <c r="F273" s="73">
        <f t="shared" si="15"/>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3"/>
        <v>O.K.</v>
      </c>
      <c r="C274" s="121" t="s">
        <v>3276</v>
      </c>
      <c r="D274" s="125"/>
      <c r="E274" s="73">
        <f>MAX(G274:K274)</f>
        <v>0</v>
      </c>
      <c r="F274" s="73">
        <f t="shared" si="15"/>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IF(E277=1,"Pogreška",IF(F277=1,"Provjera","O.K."))</f>
        <v>O.K.</v>
      </c>
      <c r="C277" s="118" t="s">
        <v>3278</v>
      </c>
      <c r="D277" s="125"/>
      <c r="E277" s="73">
        <f>MAX(G277:K277)</f>
        <v>0</v>
      </c>
      <c r="F277" s="73">
        <f t="shared" ref="F277:F292" si="16">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IF(E278=1,"Pogreška",IF(F278=1,"Provjera","O.K."))</f>
        <v>O.K.</v>
      </c>
      <c r="C278" s="118" t="s">
        <v>3279</v>
      </c>
      <c r="D278" s="125"/>
      <c r="E278" s="73">
        <f>MAX(G278:K278)</f>
        <v>0</v>
      </c>
      <c r="F278" s="73">
        <f t="shared" si="16"/>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17">IF(E279=1,"Pogreška",IF(F279=1,"Provjera","O.K."))</f>
        <v>O.K.</v>
      </c>
      <c r="C279" s="118" t="s">
        <v>3280</v>
      </c>
      <c r="D279" s="125"/>
      <c r="E279" s="73">
        <f t="shared" ref="E279:E284" si="18">MAX(G279:K279)</f>
        <v>0</v>
      </c>
      <c r="F279" s="73">
        <f t="shared" si="16"/>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17"/>
        <v>O.K.</v>
      </c>
      <c r="C280" s="118" t="s">
        <v>3281</v>
      </c>
      <c r="D280" s="125"/>
      <c r="E280" s="73">
        <f t="shared" si="18"/>
        <v>0</v>
      </c>
      <c r="F280" s="73">
        <f t="shared" si="16"/>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17"/>
        <v>O.K.</v>
      </c>
      <c r="C281" s="118" t="s">
        <v>3282</v>
      </c>
      <c r="D281" s="125"/>
      <c r="E281" s="73">
        <f t="shared" si="18"/>
        <v>0</v>
      </c>
      <c r="F281" s="73">
        <f t="shared" si="16"/>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17"/>
        <v>O.K.</v>
      </c>
      <c r="C282" s="170" t="s">
        <v>3283</v>
      </c>
      <c r="D282" s="125"/>
      <c r="E282" s="73">
        <f t="shared" si="18"/>
        <v>0</v>
      </c>
      <c r="F282" s="73">
        <f t="shared" si="16"/>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17"/>
        <v>O.K.</v>
      </c>
      <c r="C283" s="118" t="s">
        <v>3284</v>
      </c>
      <c r="D283" s="125"/>
      <c r="E283" s="73">
        <f t="shared" si="18"/>
        <v>0</v>
      </c>
      <c r="F283" s="73">
        <f t="shared" si="16"/>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17"/>
        <v>O.K.</v>
      </c>
      <c r="C284" s="118" t="s">
        <v>3285</v>
      </c>
      <c r="D284" s="125"/>
      <c r="E284" s="73">
        <f t="shared" si="18"/>
        <v>0</v>
      </c>
      <c r="F284" s="73">
        <f t="shared" si="16"/>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19">IF(E285=1,"Pogreška",IF(F285=1,"Provjera","O.K."))</f>
        <v>O.K.</v>
      </c>
      <c r="C285" s="118" t="s">
        <v>3286</v>
      </c>
      <c r="D285" s="125"/>
      <c r="E285" s="73">
        <f t="shared" ref="E285:E292" si="20">MAX(G285:K285)</f>
        <v>0</v>
      </c>
      <c r="F285" s="73">
        <f t="shared" si="16"/>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19"/>
        <v>O.K.</v>
      </c>
      <c r="C286" s="170" t="s">
        <v>3287</v>
      </c>
      <c r="D286" s="125"/>
      <c r="E286" s="73">
        <f t="shared" si="20"/>
        <v>0</v>
      </c>
      <c r="F286" s="73">
        <f t="shared" si="16"/>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19"/>
        <v>O.K.</v>
      </c>
      <c r="C287" s="170" t="s">
        <v>3288</v>
      </c>
      <c r="D287" s="125"/>
      <c r="E287" s="73">
        <f t="shared" si="20"/>
        <v>0</v>
      </c>
      <c r="F287" s="73">
        <f t="shared" si="16"/>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19"/>
        <v>O.K.</v>
      </c>
      <c r="C288" s="170" t="s">
        <v>3289</v>
      </c>
      <c r="D288" s="125"/>
      <c r="E288" s="73">
        <f t="shared" si="20"/>
        <v>0</v>
      </c>
      <c r="F288" s="73">
        <f t="shared" si="16"/>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19"/>
        <v>O.K.</v>
      </c>
      <c r="C289" s="118" t="s">
        <v>3290</v>
      </c>
      <c r="D289" s="125"/>
      <c r="E289" s="73">
        <f t="shared" si="20"/>
        <v>0</v>
      </c>
      <c r="F289" s="73">
        <f t="shared" si="16"/>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19"/>
        <v>O.K.</v>
      </c>
      <c r="C290" s="118" t="s">
        <v>3291</v>
      </c>
      <c r="D290" s="125"/>
      <c r="E290" s="73">
        <f t="shared" si="20"/>
        <v>0</v>
      </c>
      <c r="F290" s="73">
        <f t="shared" si="16"/>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19"/>
        <v>O.K.</v>
      </c>
      <c r="C291" s="118" t="s">
        <v>3292</v>
      </c>
      <c r="D291" s="125"/>
      <c r="E291" s="73">
        <f t="shared" si="20"/>
        <v>0</v>
      </c>
      <c r="F291" s="73">
        <f t="shared" si="16"/>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19"/>
        <v>O.K.</v>
      </c>
      <c r="C292" s="118" t="s">
        <v>3293</v>
      </c>
      <c r="D292" s="125"/>
      <c r="E292" s="73">
        <f t="shared" si="20"/>
        <v>0</v>
      </c>
      <c r="F292" s="73">
        <f t="shared" si="16"/>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SUM(E294:E295)</f>
        <v>0</v>
      </c>
      <c r="F293" s="73">
        <f>SUM(F294:F295)</f>
        <v>0</v>
      </c>
      <c r="G293" s="73"/>
      <c r="H293" s="73"/>
      <c r="I293" s="73"/>
      <c r="J293" s="73"/>
      <c r="K293" s="73"/>
      <c r="L293" s="73"/>
      <c r="M293" s="73"/>
      <c r="N293" s="73"/>
      <c r="O293" s="73"/>
      <c r="P293" s="73"/>
    </row>
    <row r="294" spans="1:16" ht="30" customHeight="1" x14ac:dyDescent="0.2">
      <c r="A294" s="135">
        <v>1</v>
      </c>
      <c r="B294" s="136" t="str">
        <f>IF(E294=1,"Pogreška",IF(F294=1,"Provjera","O.K."))</f>
        <v>O.K.</v>
      </c>
      <c r="C294" s="118" t="s">
        <v>3294</v>
      </c>
      <c r="D294" s="125"/>
      <c r="E294" s="73">
        <f>MAX(G294:K294)</f>
        <v>0</v>
      </c>
      <c r="F294" s="73">
        <f>MAX(L294:O294)</f>
        <v>0</v>
      </c>
      <c r="G294" s="73">
        <f>IF(MIN(OBVEZE!D5:D105)&lt;0,1,0)</f>
        <v>0</v>
      </c>
      <c r="H294" s="73"/>
      <c r="I294" s="73"/>
      <c r="J294" s="73"/>
      <c r="K294" s="73"/>
      <c r="L294" s="73"/>
      <c r="M294" s="73"/>
      <c r="N294" s="73"/>
      <c r="O294" s="73"/>
      <c r="P294" s="73"/>
    </row>
    <row r="295" spans="1:16" ht="42" customHeight="1" x14ac:dyDescent="0.2">
      <c r="A295" s="135">
        <v>2</v>
      </c>
      <c r="B295" s="136" t="str">
        <f>IF(E295=1,"Pogreška",IF(F295=1,"Provjera","O.K."))</f>
        <v>O.K.</v>
      </c>
      <c r="C295" s="118" t="s">
        <v>3295</v>
      </c>
      <c r="D295" s="125"/>
      <c r="E295" s="73">
        <f>MAX(G295:K295)</f>
        <v>0</v>
      </c>
      <c r="F295" s="73">
        <f>MAX(L295:O295)</f>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SUM(E299)</f>
        <v>0</v>
      </c>
      <c r="F298" s="73">
        <f>SUM(F299)</f>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Tanja Segedi Samardzic</cp:lastModifiedBy>
  <cp:lastPrinted>2023-02-28T09:05:17Z</cp:lastPrinted>
  <dcterms:created xsi:type="dcterms:W3CDTF">2022-04-01T05:14:30Z</dcterms:created>
  <dcterms:modified xsi:type="dcterms:W3CDTF">2023-02-28T09:05:26Z</dcterms:modified>
</cp:coreProperties>
</file>